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ảng chi phí vỏ bánh" sheetId="1" r:id="rId5"/>
  </sheets>
  <definedNames>
    <definedName localSheetId="0" name="Bánh_Afteryou_socola">#REF!</definedName>
    <definedName localSheetId="0" name="Bánh_Afteryou_phomai">#REF!</definedName>
    <definedName localSheetId="0" name="Bánh_Afteryou_tiramisu">#REF!</definedName>
    <definedName localSheetId="0" name="Bánh_Custard_cơ_bản">#REF!</definedName>
    <definedName localSheetId="0" name="Bánh_Afteryou_cơ_bản">'Bảng chi phí vỏ bánh'!$G$23:$G$98</definedName>
    <definedName localSheetId="0" name="Bánh_custard_socola">#REF!</definedName>
    <definedName localSheetId="0" name="Bánh_Custard_trà_xanh">#REF!</definedName>
    <definedName localSheetId="0" name="_5._Bánh_After_you_vị_sữa">#REF!</definedName>
  </definedNames>
  <calcPr/>
</workbook>
</file>

<file path=xl/sharedStrings.xml><?xml version="1.0" encoding="utf-8"?>
<sst xmlns="http://schemas.openxmlformats.org/spreadsheetml/2006/main" count="618" uniqueCount="135">
  <si>
    <r>
      <rPr>
        <rFont val="Times New Roman"/>
        <b/>
        <i/>
        <color rgb="FFFF0000"/>
        <sz val="16.0"/>
      </rPr>
      <t>* Cách sử dụng bảng tính chi phí:</t>
    </r>
    <r>
      <rPr>
        <rFont val="Times New Roman"/>
        <b/>
        <i/>
        <color rgb="FF000000"/>
        <sz val="12.0"/>
      </rPr>
      <t xml:space="preserve">
- Bảng tính bên phải, tên "</t>
    </r>
    <r>
      <rPr>
        <rFont val="Times New Roman"/>
        <b/>
        <i/>
        <color rgb="FFFF0000"/>
        <sz val="12.0"/>
      </rPr>
      <t>Chi phí nguyên liệu các món bánh</t>
    </r>
    <r>
      <rPr>
        <rFont val="Times New Roman"/>
        <b/>
        <i/>
        <color rgb="FF000000"/>
        <sz val="12.0"/>
      </rPr>
      <t xml:space="preserve">" sử dụng công thức tự động. Học viên </t>
    </r>
    <r>
      <rPr>
        <rFont val="Times New Roman"/>
        <b/>
        <i/>
        <color rgb="FFFF0000"/>
        <sz val="12.0"/>
      </rPr>
      <t xml:space="preserve">không </t>
    </r>
    <r>
      <rPr>
        <rFont val="Times New Roman"/>
        <b/>
        <i/>
        <color rgb="FF000000"/>
        <sz val="12.0"/>
      </rPr>
      <t xml:space="preserve">thay đổi số trong bảng này. 
- Bảng bên trái (tên </t>
    </r>
    <r>
      <rPr>
        <rFont val="Times New Roman"/>
        <b/>
        <i/>
        <color rgb="FFFF0000"/>
        <sz val="12.0"/>
      </rPr>
      <t>Bảng giá tham khả</t>
    </r>
    <r>
      <rPr>
        <rFont val="Times New Roman"/>
        <b/>
        <i/>
        <color rgb="FF000000"/>
        <sz val="12.0"/>
      </rPr>
      <t xml:space="preserve">o) là nơi ghi giá các nguyên liệu và định lượng. Ví dụ, 1 kg bột có giá 30 nghìn. Các con số ghi giá trong bảng này là giá nguyên liệu tụi mình tham khảo mua ở Hà Nội và mua lẻ. Giá nguyên liệu bạn dùng có thể sẽ khác. Nên bạn chỉ cần thay số trong bảng này ở cột Định lượng (3) và cột Giá tiền (5). Ví dụ, bạn mua bột lượng lớn, tính ra 1 kg chỉ có 20.000 thì bạn sửa số ở dòng 8, cột E từ 34.000 thành 20.000. Sau khi bạn thay số, các con số tính giá ở bảng bên phải sẽ tự động thay đổi. Và bạn sẽ biết giá cost của bánh là bao nhiêu.  </t>
    </r>
  </si>
  <si>
    <t>BẢNG GIÁ THAM KHẢO MỘT SỐ NGUYÊN LIỆU LÀM BÁNH</t>
  </si>
  <si>
    <t>CHI PHÍ NGUYÊN LIỆU CÁC MÓN BÁNH TRONG KHÓA HỌC
(chưa bao gồm nguyên liệu trang trí)</t>
  </si>
  <si>
    <t>STT (1)</t>
  </si>
  <si>
    <t>Nguyên liệu
 (2)</t>
  </si>
  <si>
    <t>Định lượng
 (3)</t>
  </si>
  <si>
    <t>Đơn vị
 (4)</t>
  </si>
  <si>
    <t>Giá tiền (vnđ)
 (5)</t>
  </si>
  <si>
    <t>1. VỎ BÁNH CƠ BẢN</t>
  </si>
  <si>
    <t>Bột mì số 11</t>
  </si>
  <si>
    <t>gram</t>
  </si>
  <si>
    <t>Thành phẩm</t>
  </si>
  <si>
    <t>8 bánh 80</t>
  </si>
  <si>
    <t>Đường nâu</t>
  </si>
  <si>
    <t>Đường trắng</t>
  </si>
  <si>
    <t>STT
(1)</t>
  </si>
  <si>
    <t>Nguyên liệu
(2)</t>
  </si>
  <si>
    <t>Số lượng (3)</t>
  </si>
  <si>
    <t>Đơn vị
(4)</t>
  </si>
  <si>
    <t>Giá tiền (vnđ)
(5)</t>
  </si>
  <si>
    <t>Định lượng
trong 1 CT
(6)</t>
  </si>
  <si>
    <t>Số công thức sử dụng
(7)</t>
  </si>
  <si>
    <t>Thành tiền (vnđ)
(8)</t>
  </si>
  <si>
    <t>Muối</t>
  </si>
  <si>
    <t>1</t>
  </si>
  <si>
    <t>Bơ động vật không muối</t>
  </si>
  <si>
    <t>2</t>
  </si>
  <si>
    <t>Baking soda</t>
  </si>
  <si>
    <t>3</t>
  </si>
  <si>
    <t>Trứng gà</t>
  </si>
  <si>
    <t>quả</t>
  </si>
  <si>
    <t>4</t>
  </si>
  <si>
    <t>Socola nguyên chất 65%</t>
  </si>
  <si>
    <t>5</t>
  </si>
  <si>
    <t>Chiết xuất vani</t>
  </si>
  <si>
    <t>ml</t>
  </si>
  <si>
    <t>6</t>
  </si>
  <si>
    <t>Hạt óc chó</t>
  </si>
  <si>
    <t>7</t>
  </si>
  <si>
    <t>Bột hạnh nhân</t>
  </si>
  <si>
    <t>8</t>
  </si>
  <si>
    <t>Whipping cream</t>
  </si>
  <si>
    <t>9</t>
  </si>
  <si>
    <t>Cream cheese</t>
  </si>
  <si>
    <t>10</t>
  </si>
  <si>
    <t>Bột cacao</t>
  </si>
  <si>
    <t>11</t>
  </si>
  <si>
    <t>Bơ dầu</t>
  </si>
  <si>
    <t xml:space="preserve">Tổng chi phí 1 CT vỏ bánh cơ bản </t>
  </si>
  <si>
    <t>Nutella</t>
  </si>
  <si>
    <t>Tổng chi phí 1 bánh cơ bản (80 gram)</t>
  </si>
  <si>
    <t>Bột trà xanh</t>
  </si>
  <si>
    <t>Bột phô mai</t>
  </si>
  <si>
    <t>2. BÁNH DOUBLE CHOCOLATE</t>
  </si>
  <si>
    <t>2.1. Vỏ bánh</t>
  </si>
  <si>
    <t>Quả sung dẻo</t>
  </si>
  <si>
    <t>Vỏ bánh</t>
  </si>
  <si>
    <t>Các loại hạt</t>
  </si>
  <si>
    <t>Trà bá tước</t>
  </si>
  <si>
    <t>Rượu rum</t>
  </si>
  <si>
    <t>Socola trắng</t>
  </si>
  <si>
    <t>Bột cafe</t>
  </si>
  <si>
    <t>Bánh quy bơ</t>
  </si>
  <si>
    <t>Bột ngô</t>
  </si>
  <si>
    <t>Socola trắng caramelized</t>
  </si>
  <si>
    <t>Siro ngô</t>
  </si>
  <si>
    <t>Mứt vỏ cam</t>
  </si>
  <si>
    <t>Vỏ chanh vàng</t>
  </si>
  <si>
    <t>Trứng muối</t>
  </si>
  <si>
    <t>Phô mai con bò cười</t>
  </si>
  <si>
    <t>Hạnh nhân lát</t>
  </si>
  <si>
    <t>12</t>
  </si>
  <si>
    <t>Chà bông</t>
  </si>
  <si>
    <t>13</t>
  </si>
  <si>
    <t>Mascarpone</t>
  </si>
  <si>
    <t>Mashmallow</t>
  </si>
  <si>
    <t>Tổng chi phí 1 vỏ bánh cơ bản (80 gram)</t>
  </si>
  <si>
    <t>Màu thực phẩm đỏ</t>
  </si>
  <si>
    <t>Giấm táo đỏ</t>
  </si>
  <si>
    <t>2.2 NHÂN SOCOLA</t>
  </si>
  <si>
    <t>9 bánh (20 gram/bánh)</t>
  </si>
  <si>
    <t>Tổng chi phí 1 CT nhân bánh</t>
  </si>
  <si>
    <t>Tổng chi phí 1 phần nhân bánh (20 gram</t>
  </si>
  <si>
    <t>Tổng chi phí 1 bánh double chocolate</t>
  </si>
  <si>
    <t>3. BÁNH BROWNIE</t>
  </si>
  <si>
    <t>Tổng chi phí 1 CT vỏ bánh brownie</t>
  </si>
  <si>
    <t>Tổng chi phí 1 bánh brownie</t>
  </si>
  <si>
    <t>4. BÁNH REDVELVET</t>
  </si>
  <si>
    <t>4.1. Vỏ bánh</t>
  </si>
  <si>
    <t>8 bánh 75</t>
  </si>
  <si>
    <t>Tổng chi phí 1 CT bánh redvelvet</t>
  </si>
  <si>
    <t>Tổng chi phí 1 bánh vỏ redvelvet</t>
  </si>
  <si>
    <t>4.2. Nhân cream cheese</t>
  </si>
  <si>
    <t>17 bánh (20 gram/bánh)</t>
  </si>
  <si>
    <t>Tổng chi phí 1 phần nhân bánh redvelvet</t>
  </si>
  <si>
    <t>Tổng chi phí 1 bánh redvelvet</t>
  </si>
  <si>
    <t>5. BÁNH TIRAMISU</t>
  </si>
  <si>
    <t>5.1. Vỏ bánh</t>
  </si>
  <si>
    <t>8 bánh 70</t>
  </si>
  <si>
    <t>Tổng chi phí 1 CT bánh tiramisu</t>
  </si>
  <si>
    <t>Tổng chi phí 1 bánh  vỏ tiramisu</t>
  </si>
  <si>
    <t>5.2. Nhân tiramisu</t>
  </si>
  <si>
    <t>16 bánh (20 gram/ bánh)</t>
  </si>
  <si>
    <t>Tổng chi phí 1 CT nhân tiramisu</t>
  </si>
  <si>
    <t>Tổng chi phí 1 phần nhân</t>
  </si>
  <si>
    <t>Tổng chi phí 1 bánh tiramisu</t>
  </si>
  <si>
    <t>6. BÁNH CARAMEL</t>
  </si>
  <si>
    <t>6.1. Vỏ bánh</t>
  </si>
  <si>
    <t>Tổng chi phí 1 CT bánh</t>
  </si>
  <si>
    <t>Tổng chi phí 1 vỏ bánh</t>
  </si>
  <si>
    <t>6.2 Nhân caramel</t>
  </si>
  <si>
    <t>16 bánh 20 gram/bánh</t>
  </si>
  <si>
    <t>Tổng chi phí 1 CT nhân</t>
  </si>
  <si>
    <t>Tổng chi phí 1 bánh caramel</t>
  </si>
  <si>
    <t>7. BÁNH PHÔ MAI CHEESE CAKE</t>
  </si>
  <si>
    <t>7.1 Vỏ bánh</t>
  </si>
  <si>
    <t>Tổng chi phí 1 CT bánh phô mai</t>
  </si>
  <si>
    <t>Tổng chi phí 1 vỏ bánh phô mai</t>
  </si>
  <si>
    <t>7.2. Nhân cheese cake</t>
  </si>
  <si>
    <t>16 bánh 15 gram</t>
  </si>
  <si>
    <t>Tổng chi phí 1 CT nhân cheese cake</t>
  </si>
  <si>
    <t>Tổng chi phí 1 phần nhân cheese cake</t>
  </si>
  <si>
    <t>Tổng chi phí 1 bánh cheese cake</t>
  </si>
  <si>
    <t>8. BÁNH TRÀ XANH</t>
  </si>
  <si>
    <t>8.1. Vỏ bánh</t>
  </si>
  <si>
    <t>Tổng chi phí 1 CT bánh trà xanh</t>
  </si>
  <si>
    <t>Tổng chi phí 1 vỏ bánh trà xanh</t>
  </si>
  <si>
    <t>8.2. Nhân Cream cheese quả sung</t>
  </si>
  <si>
    <t>12 bánh 20 gram/ bánh</t>
  </si>
  <si>
    <t>Tổng chi phí 1 bánh trà xanh quả sung</t>
  </si>
  <si>
    <t>9. BÁNH TRÀ BÁ TƯỚC</t>
  </si>
  <si>
    <t>Tổng chi phí 1 CT bánh cơ bản</t>
  </si>
  <si>
    <t>Tổng chi phí 1 bánh trà bá tước</t>
  </si>
  <si>
    <t>10. BÁNH QUY CHÀ BÔNG TRỨNG MUỐI</t>
  </si>
  <si>
    <t>Tổng chi phí 1 bánh quy chà bông trứng muối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</si>
</sst>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#,##0.0"/>
    <numFmt numFmtId="166" formatCode="_-* #,##0_-;\-* #,##0_-;_-* &quot;-&quot;??_-;_-@"/>
  </numFmts>
  <fonts count="16">
    <font>
      <sz val="10.0"/>
      <color rgb="FF000000"/>
      <name val="Arial"/>
      <scheme val="minor"/>
    </font>
    <font>
      <b/>
      <i/>
      <sz val="12.0"/>
      <color rgb="FF000000"/>
      <name val="Times New Roman"/>
    </font>
    <font/>
    <font>
      <b/>
      <sz val="13.0"/>
      <color rgb="FFC00000"/>
      <name val="Times New Roman"/>
    </font>
    <font>
      <sz val="11.0"/>
      <color theme="1"/>
      <name val="Calibri"/>
    </font>
    <font>
      <b/>
      <sz val="14.0"/>
      <color rgb="FFC00000"/>
      <name val="Times New Roman"/>
    </font>
    <font>
      <b/>
      <sz val="12.0"/>
      <color rgb="FF000000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color theme="1"/>
      <name val="Arial"/>
    </font>
    <font>
      <b/>
      <color theme="1"/>
      <name val="Times New Roman"/>
    </font>
    <font>
      <b/>
      <sz val="12.0"/>
      <color theme="1"/>
      <name val="Times New Roman"/>
    </font>
    <font>
      <b/>
      <sz val="11.0"/>
      <color theme="1"/>
      <name val="Times New Roman"/>
    </font>
    <font>
      <color theme="1"/>
      <name val="Times New Roman"/>
    </font>
    <font>
      <b/>
      <sz val="10.0"/>
      <color theme="1"/>
      <name val="Times New Roman"/>
    </font>
    <font>
      <sz val="10.0"/>
      <color theme="1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FDE49A"/>
        <bgColor rgb="FFFDE49A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3A089"/>
        <bgColor rgb="FFF3A089"/>
      </patternFill>
    </fill>
  </fills>
  <borders count="22">
    <border/>
    <border>
      <left style="thin">
        <color rgb="FFFFFFFF"/>
      </left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top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vertical="center"/>
    </xf>
    <xf borderId="4" fillId="3" fontId="4" numFmtId="0" xfId="0" applyBorder="1" applyFill="1" applyFont="1"/>
    <xf borderId="5" fillId="3" fontId="3" numFmtId="49" xfId="0" applyAlignment="1" applyBorder="1" applyFont="1" applyNumberFormat="1">
      <alignment horizontal="center" readingOrder="0" vertical="center"/>
    </xf>
    <xf borderId="5" fillId="3" fontId="5" numFmtId="0" xfId="0" applyAlignment="1" applyBorder="1" applyFont="1">
      <alignment horizontal="center"/>
    </xf>
    <xf borderId="6" fillId="0" fontId="6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horizontal="center" vertical="center"/>
    </xf>
    <xf borderId="4" fillId="0" fontId="4" numFmtId="0" xfId="0" applyBorder="1" applyFont="1"/>
    <xf borderId="5" fillId="3" fontId="5" numFmtId="49" xfId="0" applyAlignment="1" applyBorder="1" applyFont="1" applyNumberFormat="1">
      <alignment horizontal="center" readingOrder="0" vertical="top"/>
    </xf>
    <xf borderId="6" fillId="0" fontId="7" numFmtId="0" xfId="0" applyAlignment="1" applyBorder="1" applyFont="1">
      <alignment horizontal="center" vertical="center"/>
    </xf>
    <xf borderId="8" fillId="0" fontId="7" numFmtId="0" xfId="0" applyAlignment="1" applyBorder="1" applyFont="1">
      <alignment readingOrder="0" shrinkToFit="0" vertical="center" wrapText="1"/>
    </xf>
    <xf borderId="6" fillId="0" fontId="8" numFmtId="3" xfId="0" applyAlignment="1" applyBorder="1" applyFont="1" applyNumberFormat="1">
      <alignment horizontal="center" readingOrder="0" vertical="center"/>
    </xf>
    <xf borderId="6" fillId="0" fontId="8" numFmtId="0" xfId="0" applyAlignment="1" applyBorder="1" applyFont="1">
      <alignment horizontal="center" vertical="center"/>
    </xf>
    <xf borderId="4" fillId="4" fontId="9" numFmtId="49" xfId="0" applyAlignment="1" applyBorder="1" applyFill="1" applyFont="1" applyNumberFormat="1">
      <alignment vertical="bottom"/>
    </xf>
    <xf borderId="4" fillId="4" fontId="10" numFmtId="49" xfId="0" applyAlignment="1" applyBorder="1" applyFont="1" applyNumberFormat="1">
      <alignment horizontal="right"/>
    </xf>
    <xf borderId="4" fillId="4" fontId="11" numFmtId="0" xfId="0" applyAlignment="1" applyBorder="1" applyFont="1">
      <alignment readingOrder="0"/>
    </xf>
    <xf borderId="4" fillId="4" fontId="9" numFmtId="0" xfId="0" applyBorder="1" applyFont="1"/>
    <xf borderId="4" fillId="4" fontId="12" numFmtId="0" xfId="0" applyAlignment="1" applyBorder="1" applyFont="1">
      <alignment horizontal="right" readingOrder="0"/>
    </xf>
    <xf borderId="4" fillId="4" fontId="12" numFmtId="0" xfId="0" applyBorder="1" applyFont="1"/>
    <xf borderId="0" fillId="0" fontId="9" numFmtId="0" xfId="0" applyFont="1"/>
    <xf borderId="9" fillId="0" fontId="7" numFmtId="0" xfId="0" applyAlignment="1" applyBorder="1" applyFont="1">
      <alignment horizontal="center" vertical="center"/>
    </xf>
    <xf borderId="8" fillId="0" fontId="7" numFmtId="0" xfId="0" applyAlignment="1" applyBorder="1" applyFont="1">
      <alignment horizontal="center" readingOrder="0" vertical="center"/>
    </xf>
    <xf borderId="8" fillId="0" fontId="7" numFmtId="0" xfId="0" applyAlignment="1" applyBorder="1" applyFont="1">
      <alignment horizontal="center" vertical="center"/>
    </xf>
    <xf borderId="8" fillId="0" fontId="7" numFmtId="3" xfId="0" applyAlignment="1" applyBorder="1" applyFont="1" applyNumberFormat="1">
      <alignment horizontal="center" readingOrder="0" vertical="center"/>
    </xf>
    <xf borderId="4" fillId="4" fontId="9" numFmtId="49" xfId="0" applyBorder="1" applyFont="1" applyNumberFormat="1"/>
    <xf borderId="4" fillId="4" fontId="11" numFmtId="3" xfId="0" applyBorder="1" applyFont="1" applyNumberFormat="1"/>
    <xf borderId="4" fillId="4" fontId="13" numFmtId="3" xfId="0" applyBorder="1" applyFont="1" applyNumberFormat="1"/>
    <xf borderId="4" fillId="4" fontId="13" numFmtId="164" xfId="0" applyAlignment="1" applyBorder="1" applyFont="1" applyNumberFormat="1">
      <alignment horizontal="right"/>
    </xf>
    <xf borderId="4" fillId="4" fontId="9" numFmtId="3" xfId="0" applyBorder="1" applyFont="1" applyNumberFormat="1"/>
    <xf borderId="0" fillId="0" fontId="9" numFmtId="0" xfId="0" applyAlignment="1" applyFont="1">
      <alignment vertical="bottom"/>
    </xf>
    <xf borderId="8" fillId="0" fontId="8" numFmtId="0" xfId="0" applyAlignment="1" applyBorder="1" applyFont="1">
      <alignment readingOrder="0" vertical="center"/>
    </xf>
    <xf borderId="10" fillId="0" fontId="7" numFmtId="3" xfId="0" applyAlignment="1" applyBorder="1" applyFont="1" applyNumberFormat="1">
      <alignment horizontal="center" readingOrder="0" vertical="center"/>
    </xf>
    <xf borderId="6" fillId="0" fontId="7" numFmtId="3" xfId="0" applyAlignment="1" applyBorder="1" applyFont="1" applyNumberFormat="1">
      <alignment horizontal="center" readingOrder="0" vertical="center"/>
    </xf>
    <xf borderId="6" fillId="0" fontId="11" numFmtId="49" xfId="0" applyAlignment="1" applyBorder="1" applyFont="1" applyNumberFormat="1">
      <alignment horizontal="center" shrinkToFit="0" wrapText="1"/>
    </xf>
    <xf borderId="7" fillId="0" fontId="11" numFmtId="0" xfId="0" applyAlignment="1" applyBorder="1" applyFont="1">
      <alignment horizontal="center" shrinkToFit="0" wrapText="1"/>
    </xf>
    <xf borderId="7" fillId="0" fontId="11" numFmtId="3" xfId="0" applyAlignment="1" applyBorder="1" applyFont="1" applyNumberFormat="1">
      <alignment horizontal="center" shrinkToFit="0" wrapText="1"/>
    </xf>
    <xf borderId="7" fillId="0" fontId="11" numFmtId="0" xfId="0" applyAlignment="1" applyBorder="1" applyFont="1">
      <alignment horizontal="center" shrinkToFit="0" wrapText="1"/>
    </xf>
    <xf borderId="6" fillId="0" fontId="7" numFmtId="0" xfId="0" applyAlignment="1" applyBorder="1" applyFont="1">
      <alignment readingOrder="0" shrinkToFit="0" vertical="center" wrapText="1"/>
    </xf>
    <xf borderId="9" fillId="0" fontId="7" numFmtId="49" xfId="0" applyAlignment="1" applyBorder="1" applyFont="1" applyNumberFormat="1">
      <alignment horizontal="center" shrinkToFit="0" wrapText="1"/>
    </xf>
    <xf borderId="8" fillId="0" fontId="7" numFmtId="0" xfId="0" applyAlignment="1" applyBorder="1" applyFont="1">
      <alignment readingOrder="0" shrinkToFit="0" wrapText="1"/>
    </xf>
    <xf borderId="8" fillId="0" fontId="7" numFmtId="3" xfId="0" applyAlignment="1" applyBorder="1" applyFont="1" applyNumberFormat="1">
      <alignment horizontal="center" shrinkToFit="0" wrapText="1"/>
    </xf>
    <xf borderId="8" fillId="0" fontId="7" numFmtId="3" xfId="0" applyAlignment="1" applyBorder="1" applyFont="1" applyNumberFormat="1">
      <alignment horizontal="center" readingOrder="0" shrinkToFit="0" wrapText="1"/>
    </xf>
    <xf borderId="8" fillId="0" fontId="7" numFmtId="0" xfId="0" applyAlignment="1" applyBorder="1" applyFont="1">
      <alignment horizontal="center"/>
    </xf>
    <xf borderId="6" fillId="0" fontId="8" numFmtId="0" xfId="0" applyAlignment="1" applyBorder="1" applyFont="1">
      <alignment readingOrder="0" vertical="center"/>
    </xf>
    <xf borderId="6" fillId="0" fontId="8" numFmtId="3" xfId="0" applyAlignment="1" applyBorder="1" applyFont="1" applyNumberFormat="1">
      <alignment horizontal="center" readingOrder="0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10" fillId="0" fontId="8" numFmtId="3" xfId="0" applyAlignment="1" applyBorder="1" applyFont="1" applyNumberFormat="1">
      <alignment horizontal="center" readingOrder="0" shrinkToFit="0" vertical="center" wrapText="1"/>
    </xf>
    <xf borderId="6" fillId="0" fontId="7" numFmtId="0" xfId="0" applyAlignment="1" applyBorder="1" applyFont="1">
      <alignment readingOrder="0" shrinkToFit="0" wrapText="1"/>
    </xf>
    <xf borderId="6" fillId="0" fontId="8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readingOrder="0"/>
    </xf>
    <xf borderId="12" fillId="0" fontId="7" numFmtId="3" xfId="0" applyAlignment="1" applyBorder="1" applyFont="1" applyNumberFormat="1">
      <alignment horizontal="center" readingOrder="0" shrinkToFit="0" wrapText="1"/>
    </xf>
    <xf borderId="12" fillId="0" fontId="7" numFmtId="0" xfId="0" applyAlignment="1" applyBorder="1" applyFont="1">
      <alignment horizontal="center"/>
    </xf>
    <xf borderId="6" fillId="0" fontId="8" numFmtId="0" xfId="0" applyAlignment="1" applyBorder="1" applyFont="1">
      <alignment horizontal="left" readingOrder="0" shrinkToFit="0" vertical="center" wrapText="1"/>
    </xf>
    <xf borderId="10" fillId="0" fontId="8" numFmtId="0" xfId="0" applyAlignment="1" applyBorder="1" applyFont="1">
      <alignment horizontal="center" readingOrder="0" shrinkToFit="0" vertical="center" wrapText="1"/>
    </xf>
    <xf borderId="13" fillId="0" fontId="7" numFmtId="49" xfId="0" applyAlignment="1" applyBorder="1" applyFont="1" applyNumberFormat="1">
      <alignment horizontal="center" shrinkToFit="0" wrapText="1"/>
    </xf>
    <xf borderId="6" fillId="0" fontId="7" numFmtId="3" xfId="0" applyAlignment="1" applyBorder="1" applyFont="1" applyNumberFormat="1">
      <alignment horizontal="center" readingOrder="0" shrinkToFit="0" wrapText="1"/>
    </xf>
    <xf borderId="6" fillId="0" fontId="7" numFmtId="0" xfId="0" applyAlignment="1" applyBorder="1" applyFont="1">
      <alignment horizontal="center"/>
    </xf>
    <xf borderId="6" fillId="0" fontId="8" numFmtId="0" xfId="0" applyAlignment="1" applyBorder="1" applyFont="1">
      <alignment horizontal="center" readingOrder="0" shrinkToFit="0" vertical="center" wrapText="1"/>
    </xf>
    <xf borderId="6" fillId="0" fontId="7" numFmtId="4" xfId="0" applyAlignment="1" applyBorder="1" applyFont="1" applyNumberFormat="1">
      <alignment horizontal="center" readingOrder="0" shrinkToFit="0" wrapText="1"/>
    </xf>
    <xf borderId="6" fillId="0" fontId="7" numFmtId="0" xfId="0" applyAlignment="1" applyBorder="1" applyFont="1">
      <alignment horizontal="center" readingOrder="0" vertical="center"/>
    </xf>
    <xf borderId="6" fillId="0" fontId="7" numFmtId="165" xfId="0" applyAlignment="1" applyBorder="1" applyFont="1" applyNumberFormat="1">
      <alignment horizontal="center" readingOrder="0" shrinkToFit="0" wrapText="1"/>
    </xf>
    <xf borderId="6" fillId="0" fontId="7" numFmtId="3" xfId="0" applyAlignment="1" applyBorder="1" applyFont="1" applyNumberFormat="1">
      <alignment horizontal="center" shrinkToFit="0" wrapText="1"/>
    </xf>
    <xf borderId="0" fillId="0" fontId="9" numFmtId="166" xfId="0" applyAlignment="1" applyFont="1" applyNumberFormat="1">
      <alignment vertical="bottom"/>
    </xf>
    <xf borderId="8" fillId="0" fontId="7" numFmtId="3" xfId="0" applyAlignment="1" applyBorder="1" applyFont="1" applyNumberFormat="1">
      <alignment horizontal="center" readingOrder="0" shrinkToFit="0" vertical="center" wrapText="1"/>
    </xf>
    <xf borderId="8" fillId="0" fontId="8" numFmtId="0" xfId="0" applyAlignment="1" applyBorder="1" applyFont="1">
      <alignment horizontal="left" readingOrder="0" shrinkToFit="0" vertical="center" wrapText="1"/>
    </xf>
    <xf borderId="8" fillId="0" fontId="8" numFmtId="3" xfId="0" applyAlignment="1" applyBorder="1" applyFont="1" applyNumberFormat="1">
      <alignment horizontal="center" readingOrder="0" shrinkToFit="0" vertical="center" wrapText="1"/>
    </xf>
    <xf borderId="8" fillId="0" fontId="8" numFmtId="0" xfId="0" applyAlignment="1" applyBorder="1" applyFont="1">
      <alignment horizontal="center" readingOrder="0" shrinkToFit="0" vertical="center" wrapText="1"/>
    </xf>
    <xf borderId="13" fillId="0" fontId="7" numFmtId="49" xfId="0" applyAlignment="1" applyBorder="1" applyFont="1" applyNumberFormat="1">
      <alignment horizontal="center" readingOrder="0" shrinkToFit="0" wrapText="1"/>
    </xf>
    <xf borderId="14" fillId="2" fontId="11" numFmtId="0" xfId="0" applyAlignment="1" applyBorder="1" applyFont="1">
      <alignment horizontal="center" readingOrder="0" shrinkToFit="0" wrapText="1"/>
    </xf>
    <xf borderId="15" fillId="0" fontId="2" numFmtId="0" xfId="0" applyBorder="1" applyFont="1"/>
    <xf borderId="16" fillId="2" fontId="9" numFmtId="3" xfId="0" applyBorder="1" applyFont="1" applyNumberFormat="1"/>
    <xf borderId="16" fillId="2" fontId="9" numFmtId="0" xfId="0" applyBorder="1" applyFont="1"/>
    <xf borderId="17" fillId="2" fontId="9" numFmtId="0" xfId="0" applyBorder="1" applyFont="1"/>
    <xf borderId="18" fillId="2" fontId="11" numFmtId="3" xfId="0" applyAlignment="1" applyBorder="1" applyFont="1" applyNumberFormat="1">
      <alignment horizontal="center"/>
    </xf>
    <xf borderId="0" fillId="0" fontId="11" numFmtId="166" xfId="0" applyAlignment="1" applyFont="1" applyNumberFormat="1">
      <alignment horizontal="center"/>
    </xf>
    <xf borderId="19" fillId="0" fontId="4" numFmtId="0" xfId="0" applyBorder="1" applyFont="1"/>
    <xf borderId="19" fillId="0" fontId="14" numFmtId="49" xfId="0" applyAlignment="1" applyBorder="1" applyFont="1" applyNumberFormat="1">
      <alignment horizontal="right" vertical="center"/>
    </xf>
    <xf borderId="4" fillId="0" fontId="11" numFmtId="0" xfId="0" applyAlignment="1" applyBorder="1" applyFont="1">
      <alignment readingOrder="0" vertical="center"/>
    </xf>
    <xf borderId="4" fillId="0" fontId="15" numFmtId="0" xfId="0" applyAlignment="1" applyBorder="1" applyFont="1">
      <alignment vertical="center"/>
    </xf>
    <xf borderId="4" fillId="0" fontId="12" numFmtId="0" xfId="0" applyAlignment="1" applyBorder="1" applyFont="1">
      <alignment readingOrder="0" vertical="center"/>
    </xf>
    <xf borderId="4" fillId="0" fontId="7" numFmtId="0" xfId="0" applyAlignment="1" applyBorder="1" applyFont="1">
      <alignment vertical="center"/>
    </xf>
    <xf borderId="0" fillId="0" fontId="7" numFmtId="0" xfId="0" applyAlignment="1" applyFont="1">
      <alignment horizontal="center" vertical="center"/>
    </xf>
    <xf borderId="0" fillId="0" fontId="12" numFmtId="3" xfId="0" applyAlignment="1" applyFont="1" applyNumberFormat="1">
      <alignment horizontal="center" readingOrder="0" shrinkToFit="0" vertical="bottom" wrapText="1"/>
    </xf>
    <xf borderId="4" fillId="3" fontId="5" numFmtId="49" xfId="0" applyAlignment="1" applyBorder="1" applyFont="1" applyNumberFormat="1">
      <alignment horizontal="center" readingOrder="0" vertical="top"/>
    </xf>
    <xf borderId="0" fillId="0" fontId="7" numFmtId="3" xfId="0" applyAlignment="1" applyFont="1" applyNumberFormat="1">
      <alignment horizontal="center" readingOrder="0" shrinkToFit="0" vertical="bottom" wrapText="1"/>
    </xf>
    <xf borderId="4" fillId="4" fontId="11" numFmtId="49" xfId="0" applyAlignment="1" applyBorder="1" applyFont="1" applyNumberFormat="1">
      <alignment horizontal="right" readingOrder="0"/>
    </xf>
    <xf borderId="4" fillId="0" fontId="9" numFmtId="0" xfId="0" applyAlignment="1" applyBorder="1" applyFont="1">
      <alignment vertical="bottom"/>
    </xf>
    <xf borderId="4" fillId="0" fontId="9" numFmtId="3" xfId="0" applyAlignment="1" applyBorder="1" applyFont="1" applyNumberFormat="1">
      <alignment vertical="bottom"/>
    </xf>
    <xf borderId="0" fillId="0" fontId="11" numFmtId="3" xfId="0" applyAlignment="1" applyFont="1" applyNumberFormat="1">
      <alignment vertical="bottom"/>
    </xf>
    <xf borderId="14" fillId="0" fontId="7" numFmtId="0" xfId="0" applyAlignment="1" applyBorder="1" applyFont="1">
      <alignment readingOrder="0" shrinkToFit="0" wrapText="1"/>
    </xf>
    <xf borderId="14" fillId="5" fontId="11" numFmtId="0" xfId="0" applyAlignment="1" applyBorder="1" applyFill="1" applyFont="1">
      <alignment horizontal="center" readingOrder="0" shrinkToFit="0" wrapText="1"/>
    </xf>
    <xf borderId="16" fillId="5" fontId="9" numFmtId="3" xfId="0" applyBorder="1" applyFont="1" applyNumberFormat="1"/>
    <xf borderId="16" fillId="5" fontId="9" numFmtId="0" xfId="0" applyBorder="1" applyFont="1"/>
    <xf borderId="17" fillId="5" fontId="9" numFmtId="0" xfId="0" applyBorder="1" applyFont="1"/>
    <xf borderId="18" fillId="5" fontId="11" numFmtId="3" xfId="0" applyAlignment="1" applyBorder="1" applyFont="1" applyNumberFormat="1">
      <alignment horizontal="center"/>
    </xf>
    <xf borderId="20" fillId="0" fontId="7" numFmtId="0" xfId="0" applyAlignment="1" applyBorder="1" applyFont="1">
      <alignment readingOrder="0" shrinkToFit="0" wrapText="1"/>
    </xf>
    <xf borderId="12" fillId="0" fontId="7" numFmtId="3" xfId="0" applyAlignment="1" applyBorder="1" applyFont="1" applyNumberFormat="1">
      <alignment horizontal="center" shrinkToFit="0" wrapText="1"/>
    </xf>
    <xf borderId="0" fillId="0" fontId="7" numFmtId="3" xfId="0" applyAlignment="1" applyFont="1" applyNumberFormat="1">
      <alignment horizontal="center" shrinkToFit="0" wrapText="1"/>
    </xf>
    <xf borderId="21" fillId="0" fontId="7" numFmtId="3" xfId="0" applyAlignment="1" applyBorder="1" applyFont="1" applyNumberFormat="1">
      <alignment horizontal="center" readingOrder="0" shrinkToFit="0" wrapText="1"/>
    </xf>
    <xf borderId="11" fillId="0" fontId="7" numFmtId="0" xfId="0" applyAlignment="1" applyBorder="1" applyFont="1">
      <alignment horizontal="center"/>
    </xf>
    <xf borderId="14" fillId="2" fontId="11" numFmtId="0" xfId="0" applyAlignment="1" applyBorder="1" applyFont="1">
      <alignment horizontal="center" readingOrder="0" shrinkToFit="0" vertical="center" wrapText="1"/>
    </xf>
    <xf borderId="16" fillId="2" fontId="11" numFmtId="0" xfId="0" applyAlignment="1" applyBorder="1" applyFont="1">
      <alignment shrinkToFit="0" vertical="center" wrapText="1"/>
    </xf>
    <xf borderId="17" fillId="2" fontId="11" numFmtId="0" xfId="0" applyAlignment="1" applyBorder="1" applyFont="1">
      <alignment shrinkToFit="0" vertical="center" wrapText="1"/>
    </xf>
    <xf borderId="18" fillId="2" fontId="11" numFmtId="3" xfId="0" applyAlignment="1" applyBorder="1" applyFont="1" applyNumberFormat="1">
      <alignment horizontal="center" vertical="center"/>
    </xf>
    <xf borderId="0" fillId="3" fontId="5" numFmtId="49" xfId="0" applyAlignment="1" applyFont="1" applyNumberFormat="1">
      <alignment horizontal="center" readingOrder="0" vertical="top"/>
    </xf>
    <xf borderId="4" fillId="3" fontId="4" numFmtId="0" xfId="0" applyAlignment="1" applyBorder="1" applyFont="1">
      <alignment vertical="top"/>
    </xf>
    <xf borderId="4" fillId="4" fontId="7" numFmtId="0" xfId="0" applyAlignment="1" applyBorder="1" applyFont="1">
      <alignment horizontal="center" vertical="center"/>
    </xf>
    <xf borderId="4" fillId="4" fontId="12" numFmtId="0" xfId="0" applyAlignment="1" applyBorder="1" applyFont="1">
      <alignment readingOrder="0"/>
    </xf>
    <xf borderId="14" fillId="5" fontId="11" numFmtId="0" xfId="0" applyAlignment="1" applyBorder="1" applyFont="1">
      <alignment horizontal="center" readingOrder="0" shrinkToFit="0" vertical="center" wrapText="1"/>
    </xf>
    <xf borderId="16" fillId="5" fontId="11" numFmtId="0" xfId="0" applyAlignment="1" applyBorder="1" applyFont="1">
      <alignment shrinkToFit="0" vertical="center" wrapText="1"/>
    </xf>
    <xf borderId="17" fillId="5" fontId="11" numFmtId="0" xfId="0" applyAlignment="1" applyBorder="1" applyFont="1">
      <alignment shrinkToFit="0" vertical="center" wrapText="1"/>
    </xf>
    <xf borderId="18" fillId="5" fontId="11" numFmtId="3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6.5"/>
    <col customWidth="1" min="2" max="2" width="23.38"/>
    <col customWidth="1" min="3" max="3" width="14.75"/>
    <col customWidth="1" min="4" max="4" width="14.25"/>
    <col customWidth="1" min="5" max="5" width="15.63"/>
    <col customWidth="1" min="6" max="6" width="7.63"/>
    <col customWidth="1" min="7" max="7" width="6.5"/>
    <col customWidth="1" min="8" max="8" width="5.38"/>
    <col customWidth="1" min="9" max="9" width="24.75"/>
    <col customWidth="1" min="10" max="10" width="11.75"/>
    <col customWidth="1" min="11" max="11" width="13.75"/>
    <col customWidth="1" min="12" max="13" width="7.63"/>
    <col customWidth="1" min="14" max="14" width="10.88"/>
    <col customWidth="1" min="15" max="15" width="7.63"/>
    <col customWidth="1" min="16" max="16" width="16.38"/>
    <col customWidth="1" min="17" max="26" width="7.63"/>
  </cols>
  <sheetData>
    <row r="1" ht="14.25" customHeight="1"/>
    <row r="2" ht="109.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ht="14.25" customHeight="1"/>
    <row r="4" ht="14.25" customHeight="1"/>
    <row r="5" ht="37.5" customHeight="1">
      <c r="A5" s="4" t="s">
        <v>1</v>
      </c>
      <c r="H5" s="5"/>
      <c r="I5" s="6" t="s">
        <v>2</v>
      </c>
      <c r="J5" s="2"/>
      <c r="K5" s="2"/>
      <c r="L5" s="2"/>
      <c r="M5" s="2"/>
      <c r="N5" s="3"/>
      <c r="O5" s="5"/>
      <c r="P5" s="5"/>
    </row>
    <row r="6" ht="14.25" customHeight="1">
      <c r="H6" s="5"/>
      <c r="I6" s="7"/>
      <c r="J6" s="2"/>
      <c r="K6" s="2"/>
      <c r="L6" s="2"/>
      <c r="M6" s="2"/>
      <c r="N6" s="2"/>
      <c r="O6" s="3"/>
      <c r="P6" s="5"/>
    </row>
    <row r="7" ht="20.25" customHeight="1">
      <c r="A7" s="8" t="s">
        <v>3</v>
      </c>
      <c r="B7" s="9" t="s">
        <v>4</v>
      </c>
      <c r="C7" s="9" t="s">
        <v>5</v>
      </c>
      <c r="D7" s="9" t="s">
        <v>6</v>
      </c>
      <c r="E7" s="9" t="s">
        <v>7</v>
      </c>
      <c r="H7" s="10"/>
      <c r="I7" s="11" t="s">
        <v>8</v>
      </c>
      <c r="J7" s="2"/>
      <c r="K7" s="2"/>
      <c r="L7" s="2"/>
      <c r="M7" s="2"/>
      <c r="N7" s="2"/>
      <c r="O7" s="2"/>
      <c r="P7" s="3"/>
    </row>
    <row r="8" ht="14.25" customHeight="1">
      <c r="A8" s="12">
        <v>1.0</v>
      </c>
      <c r="B8" s="13" t="s">
        <v>9</v>
      </c>
      <c r="C8" s="14">
        <v>1000.0</v>
      </c>
      <c r="D8" s="15" t="s">
        <v>10</v>
      </c>
      <c r="E8" s="14">
        <v>30000.0</v>
      </c>
      <c r="H8" s="16"/>
      <c r="I8" s="17"/>
      <c r="J8" s="18" t="s">
        <v>11</v>
      </c>
      <c r="K8" s="19"/>
      <c r="L8" s="20" t="s">
        <v>12</v>
      </c>
      <c r="M8" s="21" t="s">
        <v>10</v>
      </c>
      <c r="N8" s="19"/>
      <c r="O8" s="19"/>
      <c r="P8" s="22"/>
    </row>
    <row r="9" ht="14.25" customHeight="1">
      <c r="A9" s="23">
        <v>2.0</v>
      </c>
      <c r="B9" s="13" t="s">
        <v>13</v>
      </c>
      <c r="C9" s="24">
        <v>1000.0</v>
      </c>
      <c r="D9" s="25" t="s">
        <v>10</v>
      </c>
      <c r="E9" s="26">
        <v>65000.0</v>
      </c>
      <c r="H9" s="16"/>
      <c r="I9" s="27"/>
      <c r="J9" s="28"/>
      <c r="K9" s="29"/>
      <c r="L9" s="30"/>
      <c r="M9" s="31"/>
      <c r="N9" s="19"/>
      <c r="O9" s="31"/>
      <c r="P9" s="32"/>
    </row>
    <row r="10" ht="14.25" customHeight="1">
      <c r="A10" s="12">
        <v>3.0</v>
      </c>
      <c r="B10" s="33" t="s">
        <v>14</v>
      </c>
      <c r="C10" s="34">
        <v>1000.0</v>
      </c>
      <c r="D10" s="12" t="s">
        <v>10</v>
      </c>
      <c r="E10" s="35">
        <v>22000.0</v>
      </c>
      <c r="H10" s="36" t="s">
        <v>15</v>
      </c>
      <c r="I10" s="37" t="s">
        <v>16</v>
      </c>
      <c r="J10" s="38" t="s">
        <v>17</v>
      </c>
      <c r="K10" s="38" t="s">
        <v>18</v>
      </c>
      <c r="L10" s="38" t="s">
        <v>19</v>
      </c>
      <c r="M10" s="38" t="s">
        <v>20</v>
      </c>
      <c r="N10" s="39" t="s">
        <v>21</v>
      </c>
      <c r="O10" s="38" t="s">
        <v>22</v>
      </c>
      <c r="P10" s="32"/>
    </row>
    <row r="11" ht="14.25" customHeight="1">
      <c r="A11" s="23">
        <v>4.0</v>
      </c>
      <c r="B11" s="40" t="s">
        <v>23</v>
      </c>
      <c r="C11" s="35">
        <v>250.0</v>
      </c>
      <c r="D11" s="12" t="s">
        <v>10</v>
      </c>
      <c r="E11" s="35">
        <v>6000.0</v>
      </c>
      <c r="H11" s="41" t="s">
        <v>24</v>
      </c>
      <c r="I11" s="42" t="s">
        <v>25</v>
      </c>
      <c r="J11" s="43">
        <f t="shared" ref="J11:J21" si="1">VLOOKUP(I11,$B$8:$E$325,2,0)</f>
        <v>1000</v>
      </c>
      <c r="K11" s="43" t="str">
        <f t="shared" ref="K11:K21" si="2">VLOOKUP(I11,$B$8:$E$325,3,0)</f>
        <v>gram</v>
      </c>
      <c r="L11" s="43">
        <f t="shared" ref="L11:L21" si="3">VLOOKUP(I11,$B$8:$E$325,4,0)</f>
        <v>270000</v>
      </c>
      <c r="M11" s="44">
        <v>100.0</v>
      </c>
      <c r="N11" s="45">
        <v>1.0</v>
      </c>
      <c r="O11" s="43">
        <f t="shared" ref="O11:O21" si="4">L11/J11*M11*N11</f>
        <v>27000</v>
      </c>
      <c r="P11" s="32"/>
    </row>
    <row r="12" ht="14.25" customHeight="1">
      <c r="A12" s="12">
        <v>5.0</v>
      </c>
      <c r="B12" s="46" t="s">
        <v>25</v>
      </c>
      <c r="C12" s="47">
        <v>1000.0</v>
      </c>
      <c r="D12" s="48" t="s">
        <v>10</v>
      </c>
      <c r="E12" s="49">
        <v>270000.0</v>
      </c>
      <c r="H12" s="41" t="s">
        <v>26</v>
      </c>
      <c r="I12" s="50" t="s">
        <v>13</v>
      </c>
      <c r="J12" s="43">
        <f t="shared" si="1"/>
        <v>1000</v>
      </c>
      <c r="K12" s="43" t="str">
        <f t="shared" si="2"/>
        <v>gram</v>
      </c>
      <c r="L12" s="43">
        <f t="shared" si="3"/>
        <v>65000</v>
      </c>
      <c r="M12" s="44">
        <v>50.0</v>
      </c>
      <c r="N12" s="45">
        <v>1.0</v>
      </c>
      <c r="O12" s="43">
        <f t="shared" si="4"/>
        <v>3250</v>
      </c>
      <c r="P12" s="32"/>
    </row>
    <row r="13" ht="14.25" customHeight="1">
      <c r="A13" s="23">
        <v>6.0</v>
      </c>
      <c r="B13" s="40" t="s">
        <v>27</v>
      </c>
      <c r="C13" s="47">
        <v>344.0</v>
      </c>
      <c r="D13" s="51" t="s">
        <v>10</v>
      </c>
      <c r="E13" s="47">
        <v>35000.0</v>
      </c>
      <c r="H13" s="41" t="s">
        <v>28</v>
      </c>
      <c r="I13" s="52" t="s">
        <v>14</v>
      </c>
      <c r="J13" s="43">
        <f t="shared" si="1"/>
        <v>1000</v>
      </c>
      <c r="K13" s="43" t="str">
        <f t="shared" si="2"/>
        <v>gram</v>
      </c>
      <c r="L13" s="43">
        <f t="shared" si="3"/>
        <v>22000</v>
      </c>
      <c r="M13" s="53">
        <v>50.0</v>
      </c>
      <c r="N13" s="54">
        <v>1.0</v>
      </c>
      <c r="O13" s="43">
        <f t="shared" si="4"/>
        <v>1100</v>
      </c>
      <c r="P13" s="32"/>
    </row>
    <row r="14" ht="14.25" customHeight="1">
      <c r="A14" s="12">
        <v>7.0</v>
      </c>
      <c r="B14" s="55" t="s">
        <v>29</v>
      </c>
      <c r="C14" s="49">
        <v>10.0</v>
      </c>
      <c r="D14" s="56" t="s">
        <v>30</v>
      </c>
      <c r="E14" s="49">
        <v>28000.0</v>
      </c>
      <c r="H14" s="57" t="s">
        <v>31</v>
      </c>
      <c r="I14" s="50" t="s">
        <v>23</v>
      </c>
      <c r="J14" s="43">
        <f t="shared" si="1"/>
        <v>250</v>
      </c>
      <c r="K14" s="43" t="str">
        <f t="shared" si="2"/>
        <v>gram</v>
      </c>
      <c r="L14" s="43">
        <f t="shared" si="3"/>
        <v>6000</v>
      </c>
      <c r="M14" s="58">
        <v>1.0</v>
      </c>
      <c r="N14" s="59">
        <v>1.0</v>
      </c>
      <c r="O14" s="43">
        <f t="shared" si="4"/>
        <v>24</v>
      </c>
      <c r="P14" s="32"/>
    </row>
    <row r="15" ht="14.25" customHeight="1">
      <c r="A15" s="23">
        <v>8.0</v>
      </c>
      <c r="B15" s="55" t="s">
        <v>32</v>
      </c>
      <c r="C15" s="47">
        <v>1000.0</v>
      </c>
      <c r="D15" s="60" t="s">
        <v>10</v>
      </c>
      <c r="E15" s="47">
        <v>300000.0</v>
      </c>
      <c r="H15" s="57" t="s">
        <v>33</v>
      </c>
      <c r="I15" s="50" t="s">
        <v>29</v>
      </c>
      <c r="J15" s="43">
        <f t="shared" si="1"/>
        <v>10</v>
      </c>
      <c r="K15" s="43" t="str">
        <f t="shared" si="2"/>
        <v>quả</v>
      </c>
      <c r="L15" s="43">
        <f t="shared" si="3"/>
        <v>28000</v>
      </c>
      <c r="M15" s="61">
        <v>1.0</v>
      </c>
      <c r="N15" s="59">
        <v>1.0</v>
      </c>
      <c r="O15" s="43">
        <f t="shared" si="4"/>
        <v>2800</v>
      </c>
      <c r="P15" s="32"/>
    </row>
    <row r="16" ht="22.5" customHeight="1">
      <c r="A16" s="12">
        <v>9.0</v>
      </c>
      <c r="B16" s="40" t="s">
        <v>34</v>
      </c>
      <c r="C16" s="62">
        <v>500.0</v>
      </c>
      <c r="D16" s="62" t="s">
        <v>35</v>
      </c>
      <c r="E16" s="35">
        <v>259000.0</v>
      </c>
      <c r="H16" s="57" t="s">
        <v>36</v>
      </c>
      <c r="I16" s="50" t="s">
        <v>32</v>
      </c>
      <c r="J16" s="43">
        <f t="shared" si="1"/>
        <v>1000</v>
      </c>
      <c r="K16" s="43" t="str">
        <f t="shared" si="2"/>
        <v>gram</v>
      </c>
      <c r="L16" s="43">
        <f t="shared" si="3"/>
        <v>300000</v>
      </c>
      <c r="M16" s="63">
        <v>100.0</v>
      </c>
      <c r="N16" s="59">
        <v>1.0</v>
      </c>
      <c r="O16" s="43">
        <f t="shared" si="4"/>
        <v>30000</v>
      </c>
      <c r="P16" s="32"/>
    </row>
    <row r="17" ht="21.75" customHeight="1">
      <c r="A17" s="23">
        <v>10.0</v>
      </c>
      <c r="B17" s="13" t="s">
        <v>37</v>
      </c>
      <c r="C17" s="35">
        <v>500.0</v>
      </c>
      <c r="D17" s="15" t="s">
        <v>10</v>
      </c>
      <c r="E17" s="35">
        <v>90000.0</v>
      </c>
      <c r="H17" s="57" t="s">
        <v>38</v>
      </c>
      <c r="I17" s="50" t="s">
        <v>37</v>
      </c>
      <c r="J17" s="43">
        <f t="shared" si="1"/>
        <v>500</v>
      </c>
      <c r="K17" s="43" t="str">
        <f t="shared" si="2"/>
        <v>gram</v>
      </c>
      <c r="L17" s="43">
        <f t="shared" si="3"/>
        <v>90000</v>
      </c>
      <c r="M17" s="64">
        <v>100.0</v>
      </c>
      <c r="N17" s="59">
        <v>1.0</v>
      </c>
      <c r="O17" s="43">
        <f t="shared" si="4"/>
        <v>18000</v>
      </c>
      <c r="P17" s="32"/>
    </row>
    <row r="18" ht="29.25" customHeight="1">
      <c r="A18" s="12">
        <v>11.0</v>
      </c>
      <c r="B18" s="33" t="s">
        <v>39</v>
      </c>
      <c r="C18" s="47">
        <v>500.0</v>
      </c>
      <c r="D18" s="60" t="s">
        <v>10</v>
      </c>
      <c r="E18" s="47">
        <v>128000.0</v>
      </c>
      <c r="H18" s="57" t="s">
        <v>40</v>
      </c>
      <c r="I18" s="50" t="s">
        <v>27</v>
      </c>
      <c r="J18" s="43">
        <f t="shared" si="1"/>
        <v>344</v>
      </c>
      <c r="K18" s="43" t="str">
        <f t="shared" si="2"/>
        <v>gram</v>
      </c>
      <c r="L18" s="43">
        <f t="shared" si="3"/>
        <v>35000</v>
      </c>
      <c r="M18" s="58">
        <v>1.0</v>
      </c>
      <c r="N18" s="59">
        <v>1.0</v>
      </c>
      <c r="O18" s="43">
        <f t="shared" si="4"/>
        <v>101.744186</v>
      </c>
      <c r="P18" s="32"/>
    </row>
    <row r="19" ht="14.25" customHeight="1">
      <c r="A19" s="23">
        <v>12.0</v>
      </c>
      <c r="B19" s="55" t="s">
        <v>41</v>
      </c>
      <c r="C19" s="47">
        <v>1000.0</v>
      </c>
      <c r="D19" s="60" t="s">
        <v>10</v>
      </c>
      <c r="E19" s="47">
        <v>140000.0</v>
      </c>
      <c r="H19" s="57" t="s">
        <v>42</v>
      </c>
      <c r="I19" s="50" t="s">
        <v>9</v>
      </c>
      <c r="J19" s="43">
        <f t="shared" si="1"/>
        <v>1000</v>
      </c>
      <c r="K19" s="43" t="str">
        <f t="shared" si="2"/>
        <v>gram</v>
      </c>
      <c r="L19" s="43">
        <f t="shared" si="3"/>
        <v>30000</v>
      </c>
      <c r="M19" s="58">
        <v>180.0</v>
      </c>
      <c r="N19" s="59">
        <v>1.0</v>
      </c>
      <c r="O19" s="43">
        <f t="shared" si="4"/>
        <v>5400</v>
      </c>
      <c r="P19" s="65"/>
    </row>
    <row r="20" ht="14.25" customHeight="1">
      <c r="A20" s="12">
        <v>13.0</v>
      </c>
      <c r="B20" s="40" t="s">
        <v>43</v>
      </c>
      <c r="C20" s="66">
        <v>1000.0</v>
      </c>
      <c r="D20" s="66" t="s">
        <v>10</v>
      </c>
      <c r="E20" s="66">
        <v>235000.0</v>
      </c>
      <c r="H20" s="57" t="s">
        <v>44</v>
      </c>
      <c r="I20" s="50" t="s">
        <v>39</v>
      </c>
      <c r="J20" s="43">
        <f t="shared" si="1"/>
        <v>500</v>
      </c>
      <c r="K20" s="43" t="str">
        <f t="shared" si="2"/>
        <v>gram</v>
      </c>
      <c r="L20" s="43">
        <f t="shared" si="3"/>
        <v>128000</v>
      </c>
      <c r="M20" s="58">
        <v>20.0</v>
      </c>
      <c r="N20" s="59">
        <v>1.0</v>
      </c>
      <c r="O20" s="43">
        <f t="shared" si="4"/>
        <v>5120</v>
      </c>
      <c r="P20" s="32"/>
    </row>
    <row r="21" ht="24.75" customHeight="1">
      <c r="A21" s="23">
        <v>14.0</v>
      </c>
      <c r="B21" s="67" t="s">
        <v>45</v>
      </c>
      <c r="C21" s="68">
        <v>200.0</v>
      </c>
      <c r="D21" s="69" t="s">
        <v>10</v>
      </c>
      <c r="E21" s="26">
        <v>80000.0</v>
      </c>
      <c r="H21" s="70" t="s">
        <v>46</v>
      </c>
      <c r="I21" s="50" t="s">
        <v>34</v>
      </c>
      <c r="J21" s="43">
        <f t="shared" si="1"/>
        <v>500</v>
      </c>
      <c r="K21" s="43" t="str">
        <f t="shared" si="2"/>
        <v>ml</v>
      </c>
      <c r="L21" s="43">
        <f t="shared" si="3"/>
        <v>259000</v>
      </c>
      <c r="M21" s="58">
        <v>2.5</v>
      </c>
      <c r="N21" s="59">
        <v>1.0</v>
      </c>
      <c r="O21" s="43">
        <f t="shared" si="4"/>
        <v>1295</v>
      </c>
      <c r="P21" s="32"/>
    </row>
    <row r="22" ht="14.25" customHeight="1">
      <c r="A22" s="12">
        <v>15.0</v>
      </c>
      <c r="B22" s="67" t="s">
        <v>47</v>
      </c>
      <c r="C22" s="68">
        <v>380.0</v>
      </c>
      <c r="D22" s="69" t="s">
        <v>10</v>
      </c>
      <c r="E22" s="68">
        <f>270000/2</f>
        <v>135000</v>
      </c>
      <c r="H22" s="71" t="s">
        <v>48</v>
      </c>
      <c r="I22" s="72"/>
      <c r="J22" s="73"/>
      <c r="K22" s="73"/>
      <c r="L22" s="74"/>
      <c r="M22" s="74"/>
      <c r="N22" s="75"/>
      <c r="O22" s="76">
        <f>SUM(O11:O21)</f>
        <v>94090.74419</v>
      </c>
      <c r="P22" s="77"/>
    </row>
    <row r="23">
      <c r="A23" s="23">
        <v>16.0</v>
      </c>
      <c r="B23" s="67" t="s">
        <v>49</v>
      </c>
      <c r="C23" s="68">
        <v>350.0</v>
      </c>
      <c r="D23" s="69" t="s">
        <v>10</v>
      </c>
      <c r="E23" s="68">
        <v>80000.0</v>
      </c>
      <c r="H23" s="71" t="s">
        <v>50</v>
      </c>
      <c r="I23" s="72"/>
      <c r="J23" s="73"/>
      <c r="K23" s="73"/>
      <c r="L23" s="74"/>
      <c r="M23" s="74"/>
      <c r="N23" s="75"/>
      <c r="O23" s="76">
        <f>O22/8</f>
        <v>11761.34302</v>
      </c>
    </row>
    <row r="24" ht="44.25" customHeight="1">
      <c r="A24" s="12">
        <v>17.0</v>
      </c>
      <c r="B24" s="55" t="s">
        <v>51</v>
      </c>
      <c r="C24" s="47">
        <v>100.0</v>
      </c>
      <c r="D24" s="60" t="s">
        <v>10</v>
      </c>
      <c r="E24" s="47">
        <v>100000.0</v>
      </c>
      <c r="H24" s="78"/>
      <c r="I24" s="79"/>
      <c r="J24" s="80"/>
      <c r="K24" s="81"/>
      <c r="L24" s="82"/>
      <c r="M24" s="82"/>
      <c r="N24" s="81"/>
      <c r="O24" s="83"/>
      <c r="P24" s="84"/>
    </row>
    <row r="25" ht="22.5" customHeight="1">
      <c r="A25" s="23">
        <v>18.0</v>
      </c>
      <c r="B25" s="55" t="s">
        <v>52</v>
      </c>
      <c r="C25" s="47">
        <v>250.0</v>
      </c>
      <c r="D25" s="60" t="s">
        <v>10</v>
      </c>
      <c r="E25" s="47">
        <v>60000.0</v>
      </c>
      <c r="F25" s="85"/>
      <c r="H25" s="10"/>
      <c r="I25" s="11" t="s">
        <v>53</v>
      </c>
      <c r="J25" s="2"/>
      <c r="K25" s="2"/>
      <c r="L25" s="2"/>
      <c r="M25" s="2"/>
      <c r="N25" s="2"/>
      <c r="O25" s="2"/>
      <c r="P25" s="3"/>
    </row>
    <row r="26" ht="28.5" customHeight="1">
      <c r="A26" s="23"/>
      <c r="B26" s="67"/>
      <c r="C26" s="68"/>
      <c r="D26" s="69"/>
      <c r="E26" s="68"/>
      <c r="F26" s="85"/>
      <c r="H26" s="10"/>
      <c r="I26" s="86"/>
      <c r="K26" s="86" t="s">
        <v>54</v>
      </c>
      <c r="L26" s="86"/>
      <c r="M26" s="86"/>
      <c r="N26" s="86"/>
      <c r="O26" s="86"/>
      <c r="P26" s="86"/>
    </row>
    <row r="27" ht="14.25" customHeight="1">
      <c r="A27" s="12">
        <v>19.0</v>
      </c>
      <c r="B27" s="67" t="s">
        <v>55</v>
      </c>
      <c r="C27" s="68">
        <v>200.0</v>
      </c>
      <c r="D27" s="69" t="s">
        <v>10</v>
      </c>
      <c r="E27" s="68">
        <v>74000.0</v>
      </c>
      <c r="F27" s="87"/>
      <c r="H27" s="16"/>
      <c r="I27" s="88" t="s">
        <v>56</v>
      </c>
      <c r="J27" s="18" t="s">
        <v>11</v>
      </c>
      <c r="K27" s="19"/>
      <c r="L27" s="20" t="s">
        <v>12</v>
      </c>
      <c r="M27" s="21" t="s">
        <v>10</v>
      </c>
      <c r="N27" s="19"/>
      <c r="O27" s="19"/>
      <c r="P27" s="89"/>
    </row>
    <row r="28" ht="14.25" customHeight="1">
      <c r="A28" s="23">
        <v>20.0</v>
      </c>
      <c r="B28" s="67" t="s">
        <v>57</v>
      </c>
      <c r="C28" s="68">
        <v>500.0</v>
      </c>
      <c r="D28" s="69" t="s">
        <v>10</v>
      </c>
      <c r="E28" s="68">
        <v>180000.0</v>
      </c>
      <c r="F28" s="87"/>
      <c r="H28" s="16"/>
      <c r="I28" s="27"/>
      <c r="J28" s="28"/>
      <c r="K28" s="29"/>
      <c r="L28" s="30"/>
      <c r="M28" s="31"/>
      <c r="N28" s="19"/>
      <c r="O28" s="31"/>
      <c r="P28" s="90"/>
    </row>
    <row r="29" ht="14.25" customHeight="1">
      <c r="A29" s="12">
        <v>21.0</v>
      </c>
      <c r="B29" s="55" t="s">
        <v>58</v>
      </c>
      <c r="C29" s="47">
        <v>40.0</v>
      </c>
      <c r="D29" s="60" t="s">
        <v>10</v>
      </c>
      <c r="E29" s="47">
        <v>55000.0</v>
      </c>
      <c r="F29" s="87"/>
      <c r="H29" s="36" t="s">
        <v>15</v>
      </c>
      <c r="I29" s="37" t="s">
        <v>16</v>
      </c>
      <c r="J29" s="38" t="s">
        <v>17</v>
      </c>
      <c r="K29" s="38" t="s">
        <v>18</v>
      </c>
      <c r="L29" s="38" t="s">
        <v>19</v>
      </c>
      <c r="M29" s="38" t="s">
        <v>20</v>
      </c>
      <c r="N29" s="39" t="s">
        <v>21</v>
      </c>
      <c r="O29" s="38" t="s">
        <v>22</v>
      </c>
      <c r="P29" s="32"/>
    </row>
    <row r="30" ht="14.25" customHeight="1">
      <c r="A30" s="23">
        <v>22.0</v>
      </c>
      <c r="B30" s="55" t="s">
        <v>59</v>
      </c>
      <c r="C30" s="47">
        <v>275.0</v>
      </c>
      <c r="D30" s="60" t="s">
        <v>35</v>
      </c>
      <c r="E30" s="47">
        <v>50000.0</v>
      </c>
      <c r="F30" s="87"/>
      <c r="H30" s="41" t="s">
        <v>24</v>
      </c>
      <c r="I30" s="42" t="s">
        <v>47</v>
      </c>
      <c r="J30" s="43">
        <f t="shared" ref="J30:J42" si="5">VLOOKUP(I30,$B$8:$E$325,2,0)</f>
        <v>380</v>
      </c>
      <c r="K30" s="43" t="str">
        <f t="shared" ref="K30:K42" si="6">VLOOKUP(I30,$B$8:$E$325,3,0)</f>
        <v>gram</v>
      </c>
      <c r="L30" s="43">
        <f t="shared" ref="L30:L42" si="7">VLOOKUP(I30,$B$8:$E$325,4,0)</f>
        <v>135000</v>
      </c>
      <c r="M30" s="44">
        <v>100.0</v>
      </c>
      <c r="N30" s="45">
        <v>1.0</v>
      </c>
      <c r="O30" s="43">
        <f t="shared" ref="O30:O42" si="8">L30/J30*M30*N30</f>
        <v>35526.31579</v>
      </c>
      <c r="P30" s="32"/>
    </row>
    <row r="31" ht="14.25" customHeight="1">
      <c r="A31" s="12">
        <v>23.0</v>
      </c>
      <c r="B31" s="55" t="s">
        <v>60</v>
      </c>
      <c r="C31" s="47">
        <v>1000.0</v>
      </c>
      <c r="D31" s="60" t="s">
        <v>10</v>
      </c>
      <c r="E31" s="47">
        <v>300000.0</v>
      </c>
      <c r="F31" s="87"/>
      <c r="H31" s="41" t="s">
        <v>26</v>
      </c>
      <c r="I31" s="50" t="s">
        <v>13</v>
      </c>
      <c r="J31" s="43">
        <f t="shared" si="5"/>
        <v>1000</v>
      </c>
      <c r="K31" s="43" t="str">
        <f t="shared" si="6"/>
        <v>gram</v>
      </c>
      <c r="L31" s="43">
        <f t="shared" si="7"/>
        <v>65000</v>
      </c>
      <c r="M31" s="44">
        <v>50.0</v>
      </c>
      <c r="N31" s="45">
        <v>1.0</v>
      </c>
      <c r="O31" s="43">
        <f t="shared" si="8"/>
        <v>3250</v>
      </c>
      <c r="P31" s="32"/>
    </row>
    <row r="32" ht="14.25" customHeight="1">
      <c r="A32" s="23">
        <v>24.0</v>
      </c>
      <c r="B32" s="67" t="s">
        <v>61</v>
      </c>
      <c r="C32" s="68">
        <v>40.0</v>
      </c>
      <c r="D32" s="69" t="s">
        <v>10</v>
      </c>
      <c r="E32" s="68">
        <v>25000.0</v>
      </c>
      <c r="F32" s="87"/>
      <c r="H32" s="41" t="s">
        <v>28</v>
      </c>
      <c r="I32" s="52" t="s">
        <v>14</v>
      </c>
      <c r="J32" s="43">
        <f t="shared" si="5"/>
        <v>1000</v>
      </c>
      <c r="K32" s="43" t="str">
        <f t="shared" si="6"/>
        <v>gram</v>
      </c>
      <c r="L32" s="43">
        <f t="shared" si="7"/>
        <v>22000</v>
      </c>
      <c r="M32" s="53">
        <v>50.0</v>
      </c>
      <c r="N32" s="54">
        <v>1.0</v>
      </c>
      <c r="O32" s="43">
        <f t="shared" si="8"/>
        <v>1100</v>
      </c>
      <c r="P32" s="32"/>
    </row>
    <row r="33" ht="14.25" customHeight="1">
      <c r="A33" s="12">
        <v>25.0</v>
      </c>
      <c r="B33" s="67" t="s">
        <v>62</v>
      </c>
      <c r="C33" s="68">
        <v>156.0</v>
      </c>
      <c r="D33" s="69" t="s">
        <v>10</v>
      </c>
      <c r="E33" s="68">
        <v>31000.0</v>
      </c>
      <c r="F33" s="87"/>
      <c r="H33" s="57" t="s">
        <v>31</v>
      </c>
      <c r="I33" s="50" t="s">
        <v>23</v>
      </c>
      <c r="J33" s="43">
        <f t="shared" si="5"/>
        <v>250</v>
      </c>
      <c r="K33" s="43" t="str">
        <f t="shared" si="6"/>
        <v>gram</v>
      </c>
      <c r="L33" s="43">
        <f t="shared" si="7"/>
        <v>6000</v>
      </c>
      <c r="M33" s="58">
        <v>1.0</v>
      </c>
      <c r="N33" s="59">
        <v>1.0</v>
      </c>
      <c r="O33" s="43">
        <f t="shared" si="8"/>
        <v>24</v>
      </c>
      <c r="P33" s="32"/>
    </row>
    <row r="34" ht="14.25" customHeight="1">
      <c r="A34" s="23">
        <v>26.0</v>
      </c>
      <c r="B34" s="55" t="s">
        <v>63</v>
      </c>
      <c r="C34" s="47">
        <v>400.0</v>
      </c>
      <c r="D34" s="60" t="s">
        <v>10</v>
      </c>
      <c r="E34" s="47">
        <v>28000.0</v>
      </c>
      <c r="F34" s="87"/>
      <c r="H34" s="57" t="s">
        <v>33</v>
      </c>
      <c r="I34" s="50" t="s">
        <v>29</v>
      </c>
      <c r="J34" s="43">
        <f t="shared" si="5"/>
        <v>10</v>
      </c>
      <c r="K34" s="43" t="str">
        <f t="shared" si="6"/>
        <v>quả</v>
      </c>
      <c r="L34" s="43">
        <f t="shared" si="7"/>
        <v>28000</v>
      </c>
      <c r="M34" s="61">
        <v>1.0</v>
      </c>
      <c r="N34" s="59">
        <v>1.0</v>
      </c>
      <c r="O34" s="43">
        <f t="shared" si="8"/>
        <v>2800</v>
      </c>
      <c r="P34" s="32"/>
    </row>
    <row r="35" ht="14.25" customHeight="1">
      <c r="A35" s="12">
        <v>27.0</v>
      </c>
      <c r="B35" s="55" t="s">
        <v>64</v>
      </c>
      <c r="C35" s="47">
        <v>1000.0</v>
      </c>
      <c r="D35" s="60" t="s">
        <v>10</v>
      </c>
      <c r="E35" s="47">
        <v>300000.0</v>
      </c>
      <c r="F35" s="91"/>
      <c r="H35" s="57" t="s">
        <v>36</v>
      </c>
      <c r="I35" s="50" t="s">
        <v>32</v>
      </c>
      <c r="J35" s="43">
        <f t="shared" si="5"/>
        <v>1000</v>
      </c>
      <c r="K35" s="43" t="str">
        <f t="shared" si="6"/>
        <v>gram</v>
      </c>
      <c r="L35" s="43">
        <f t="shared" si="7"/>
        <v>300000</v>
      </c>
      <c r="M35" s="63">
        <v>70.0</v>
      </c>
      <c r="N35" s="59">
        <v>1.0</v>
      </c>
      <c r="O35" s="43">
        <f t="shared" si="8"/>
        <v>21000</v>
      </c>
      <c r="P35" s="32"/>
    </row>
    <row r="36" ht="14.25" customHeight="1">
      <c r="A36" s="23">
        <v>28.0</v>
      </c>
      <c r="B36" s="67" t="s">
        <v>65</v>
      </c>
      <c r="C36" s="68">
        <v>700.0</v>
      </c>
      <c r="D36" s="69" t="s">
        <v>10</v>
      </c>
      <c r="E36" s="68">
        <v>65000.0</v>
      </c>
      <c r="F36" s="91"/>
      <c r="H36" s="57" t="s">
        <v>38</v>
      </c>
      <c r="I36" s="50" t="s">
        <v>37</v>
      </c>
      <c r="J36" s="43">
        <f t="shared" si="5"/>
        <v>500</v>
      </c>
      <c r="K36" s="43" t="str">
        <f t="shared" si="6"/>
        <v>gram</v>
      </c>
      <c r="L36" s="43">
        <f t="shared" si="7"/>
        <v>90000</v>
      </c>
      <c r="M36" s="58">
        <v>70.0</v>
      </c>
      <c r="N36" s="59">
        <v>1.0</v>
      </c>
      <c r="O36" s="43">
        <f t="shared" si="8"/>
        <v>12600</v>
      </c>
      <c r="P36" s="32"/>
    </row>
    <row r="37" ht="21.0" customHeight="1">
      <c r="A37" s="12">
        <v>29.0</v>
      </c>
      <c r="B37" s="67" t="s">
        <v>66</v>
      </c>
      <c r="C37" s="68">
        <v>500.0</v>
      </c>
      <c r="D37" s="69" t="s">
        <v>10</v>
      </c>
      <c r="E37" s="68">
        <v>115000.0</v>
      </c>
      <c r="H37" s="57" t="s">
        <v>40</v>
      </c>
      <c r="I37" s="50" t="s">
        <v>27</v>
      </c>
      <c r="J37" s="43">
        <f t="shared" si="5"/>
        <v>344</v>
      </c>
      <c r="K37" s="43" t="str">
        <f t="shared" si="6"/>
        <v>gram</v>
      </c>
      <c r="L37" s="43">
        <f t="shared" si="7"/>
        <v>35000</v>
      </c>
      <c r="M37" s="58">
        <v>1.0</v>
      </c>
      <c r="N37" s="59">
        <v>1.0</v>
      </c>
      <c r="O37" s="43">
        <f t="shared" si="8"/>
        <v>101.744186</v>
      </c>
      <c r="P37" s="32"/>
    </row>
    <row r="38" ht="58.5" customHeight="1">
      <c r="A38" s="23">
        <v>30.0</v>
      </c>
      <c r="B38" s="55" t="s">
        <v>67</v>
      </c>
      <c r="C38" s="47">
        <v>1.0</v>
      </c>
      <c r="D38" s="60" t="s">
        <v>30</v>
      </c>
      <c r="E38" s="47">
        <v>15000.0</v>
      </c>
      <c r="H38" s="57" t="s">
        <v>42</v>
      </c>
      <c r="I38" s="50" t="s">
        <v>9</v>
      </c>
      <c r="J38" s="43">
        <f t="shared" si="5"/>
        <v>1000</v>
      </c>
      <c r="K38" s="43" t="str">
        <f t="shared" si="6"/>
        <v>gram</v>
      </c>
      <c r="L38" s="43">
        <f t="shared" si="7"/>
        <v>30000</v>
      </c>
      <c r="M38" s="58">
        <v>180.0</v>
      </c>
      <c r="N38" s="59">
        <v>1.0</v>
      </c>
      <c r="O38" s="43">
        <f t="shared" si="8"/>
        <v>5400</v>
      </c>
      <c r="P38" s="65"/>
    </row>
    <row r="39" ht="14.25" customHeight="1">
      <c r="A39" s="12">
        <v>31.0</v>
      </c>
      <c r="B39" s="55" t="s">
        <v>68</v>
      </c>
      <c r="C39" s="47">
        <v>10.0</v>
      </c>
      <c r="D39" s="60" t="s">
        <v>30</v>
      </c>
      <c r="E39" s="47">
        <v>50000.0</v>
      </c>
      <c r="H39" s="57" t="s">
        <v>44</v>
      </c>
      <c r="I39" s="50" t="s">
        <v>39</v>
      </c>
      <c r="J39" s="43">
        <f t="shared" si="5"/>
        <v>500</v>
      </c>
      <c r="K39" s="43" t="str">
        <f t="shared" si="6"/>
        <v>gram</v>
      </c>
      <c r="L39" s="43">
        <f t="shared" si="7"/>
        <v>128000</v>
      </c>
      <c r="M39" s="58">
        <v>20.0</v>
      </c>
      <c r="N39" s="59">
        <v>1.0</v>
      </c>
      <c r="O39" s="43">
        <f t="shared" si="8"/>
        <v>5120</v>
      </c>
      <c r="P39" s="32"/>
    </row>
    <row r="40" ht="14.25" customHeight="1">
      <c r="A40" s="23">
        <v>32.0</v>
      </c>
      <c r="B40" s="67" t="s">
        <v>69</v>
      </c>
      <c r="C40" s="68">
        <v>100.0</v>
      </c>
      <c r="D40" s="69" t="s">
        <v>10</v>
      </c>
      <c r="E40" s="68">
        <v>30000.0</v>
      </c>
      <c r="H40" s="70" t="s">
        <v>46</v>
      </c>
      <c r="I40" s="50" t="s">
        <v>49</v>
      </c>
      <c r="J40" s="43">
        <f t="shared" si="5"/>
        <v>350</v>
      </c>
      <c r="K40" s="43" t="str">
        <f t="shared" si="6"/>
        <v>gram</v>
      </c>
      <c r="L40" s="43">
        <f t="shared" si="7"/>
        <v>80000</v>
      </c>
      <c r="M40" s="58">
        <v>30.0</v>
      </c>
      <c r="N40" s="59">
        <v>1.0</v>
      </c>
      <c r="O40" s="43">
        <f t="shared" si="8"/>
        <v>6857.142857</v>
      </c>
      <c r="P40" s="32"/>
    </row>
    <row r="41" ht="14.25" customHeight="1">
      <c r="A41" s="12">
        <v>33.0</v>
      </c>
      <c r="B41" s="67" t="s">
        <v>70</v>
      </c>
      <c r="C41" s="68">
        <v>500.0</v>
      </c>
      <c r="D41" s="69" t="s">
        <v>10</v>
      </c>
      <c r="E41" s="68">
        <v>115000.0</v>
      </c>
      <c r="H41" s="57" t="s">
        <v>71</v>
      </c>
      <c r="I41" s="92" t="s">
        <v>45</v>
      </c>
      <c r="J41" s="43">
        <f t="shared" si="5"/>
        <v>200</v>
      </c>
      <c r="K41" s="43" t="str">
        <f t="shared" si="6"/>
        <v>gram</v>
      </c>
      <c r="L41" s="43">
        <f t="shared" si="7"/>
        <v>80000</v>
      </c>
      <c r="M41" s="58">
        <v>15.0</v>
      </c>
      <c r="N41" s="59">
        <v>1.0</v>
      </c>
      <c r="O41" s="43">
        <f t="shared" si="8"/>
        <v>6000</v>
      </c>
      <c r="P41" s="32"/>
    </row>
    <row r="42" ht="14.25" customHeight="1">
      <c r="A42" s="23">
        <v>34.0</v>
      </c>
      <c r="B42" s="55" t="s">
        <v>72</v>
      </c>
      <c r="C42" s="47">
        <v>100.0</v>
      </c>
      <c r="D42" s="60" t="s">
        <v>10</v>
      </c>
      <c r="E42" s="47">
        <v>40000.0</v>
      </c>
      <c r="H42" s="70" t="s">
        <v>73</v>
      </c>
      <c r="I42" s="92" t="s">
        <v>34</v>
      </c>
      <c r="J42" s="43">
        <f t="shared" si="5"/>
        <v>500</v>
      </c>
      <c r="K42" s="43" t="str">
        <f t="shared" si="6"/>
        <v>ml</v>
      </c>
      <c r="L42" s="43">
        <f t="shared" si="7"/>
        <v>259000</v>
      </c>
      <c r="M42" s="58">
        <v>2.5</v>
      </c>
      <c r="N42" s="59">
        <v>1.0</v>
      </c>
      <c r="O42" s="43">
        <f t="shared" si="8"/>
        <v>1295</v>
      </c>
      <c r="P42" s="32"/>
    </row>
    <row r="43" ht="14.25" customHeight="1">
      <c r="A43" s="12">
        <v>35.0</v>
      </c>
      <c r="B43" s="55" t="s">
        <v>74</v>
      </c>
      <c r="C43" s="47">
        <v>500.0</v>
      </c>
      <c r="D43" s="60" t="s">
        <v>10</v>
      </c>
      <c r="E43" s="47">
        <v>165000.0</v>
      </c>
      <c r="H43" s="71" t="s">
        <v>48</v>
      </c>
      <c r="I43" s="72"/>
      <c r="J43" s="73"/>
      <c r="K43" s="73"/>
      <c r="L43" s="74"/>
      <c r="M43" s="74"/>
      <c r="N43" s="75"/>
      <c r="O43" s="76">
        <f>SUM(O30:O42)</f>
        <v>101074.2028</v>
      </c>
      <c r="P43" s="77"/>
    </row>
    <row r="44" ht="14.25" customHeight="1">
      <c r="A44" s="23">
        <v>36.0</v>
      </c>
      <c r="B44" s="55" t="s">
        <v>75</v>
      </c>
      <c r="C44" s="47">
        <v>200.0</v>
      </c>
      <c r="D44" s="60" t="s">
        <v>10</v>
      </c>
      <c r="E44" s="47">
        <v>31000.0</v>
      </c>
      <c r="H44" s="71" t="s">
        <v>76</v>
      </c>
      <c r="I44" s="72"/>
      <c r="J44" s="73"/>
      <c r="K44" s="73"/>
      <c r="L44" s="74"/>
      <c r="M44" s="74"/>
      <c r="N44" s="75"/>
      <c r="O44" s="76">
        <f>O43/8</f>
        <v>12634.27535</v>
      </c>
    </row>
    <row r="45" ht="14.25" customHeight="1">
      <c r="A45" s="12">
        <v>37.0</v>
      </c>
      <c r="B45" s="55" t="s">
        <v>77</v>
      </c>
      <c r="C45" s="47">
        <v>28.0</v>
      </c>
      <c r="D45" s="60" t="s">
        <v>10</v>
      </c>
      <c r="E45" s="47">
        <v>40000.0</v>
      </c>
    </row>
    <row r="46" ht="20.25" customHeight="1">
      <c r="A46" s="23">
        <v>38.0</v>
      </c>
      <c r="B46" s="55" t="s">
        <v>78</v>
      </c>
      <c r="C46" s="47">
        <v>500.0</v>
      </c>
      <c r="D46" s="60" t="s">
        <v>10</v>
      </c>
      <c r="E46" s="47">
        <v>65000.0</v>
      </c>
      <c r="H46" s="10"/>
      <c r="I46" s="11" t="s">
        <v>79</v>
      </c>
      <c r="J46" s="2"/>
      <c r="K46" s="2"/>
      <c r="L46" s="2"/>
      <c r="M46" s="2"/>
      <c r="N46" s="2"/>
      <c r="O46" s="2"/>
      <c r="P46" s="3"/>
    </row>
    <row r="47" ht="20.25" customHeight="1">
      <c r="H47" s="16"/>
      <c r="I47" s="17"/>
      <c r="J47" s="18" t="s">
        <v>11</v>
      </c>
      <c r="K47" s="19"/>
      <c r="L47" s="20" t="s">
        <v>80</v>
      </c>
      <c r="M47" s="21"/>
      <c r="N47" s="19"/>
      <c r="O47" s="19"/>
      <c r="P47" s="89"/>
    </row>
    <row r="48" ht="20.25" customHeight="1">
      <c r="H48" s="16"/>
      <c r="I48" s="27"/>
      <c r="J48" s="28"/>
      <c r="K48" s="29"/>
      <c r="L48" s="30"/>
      <c r="M48" s="31"/>
      <c r="N48" s="19"/>
      <c r="O48" s="31"/>
      <c r="P48" s="90"/>
    </row>
    <row r="49" ht="21.0" customHeight="1">
      <c r="H49" s="36" t="s">
        <v>15</v>
      </c>
      <c r="I49" s="37" t="s">
        <v>16</v>
      </c>
      <c r="J49" s="38" t="s">
        <v>17</v>
      </c>
      <c r="K49" s="38" t="s">
        <v>18</v>
      </c>
      <c r="L49" s="38" t="s">
        <v>19</v>
      </c>
      <c r="M49" s="38" t="s">
        <v>20</v>
      </c>
      <c r="N49" s="39" t="s">
        <v>21</v>
      </c>
      <c r="O49" s="38" t="s">
        <v>22</v>
      </c>
      <c r="P49" s="32"/>
    </row>
    <row r="50" ht="14.25" customHeight="1">
      <c r="H50" s="41" t="s">
        <v>24</v>
      </c>
      <c r="I50" s="42" t="s">
        <v>32</v>
      </c>
      <c r="J50" s="43">
        <f t="shared" ref="J50:J53" si="9">VLOOKUP(I50,$B$8:$E$325,2,0)</f>
        <v>1000</v>
      </c>
      <c r="K50" s="43" t="str">
        <f t="shared" ref="K50:K53" si="10">VLOOKUP(I50,$B$8:$E$325,3,0)</f>
        <v>gram</v>
      </c>
      <c r="L50" s="43">
        <f t="shared" ref="L50:L53" si="11">VLOOKUP(I50,$B$8:$E$325,4,0)</f>
        <v>300000</v>
      </c>
      <c r="M50" s="44">
        <v>80.0</v>
      </c>
      <c r="N50" s="45">
        <v>1.0</v>
      </c>
      <c r="O50" s="43">
        <f t="shared" ref="O50:O53" si="12">L50/J50*M50*N50</f>
        <v>24000</v>
      </c>
      <c r="P50" s="32"/>
    </row>
    <row r="51" ht="14.25" customHeight="1">
      <c r="H51" s="41" t="s">
        <v>26</v>
      </c>
      <c r="I51" s="50" t="s">
        <v>41</v>
      </c>
      <c r="J51" s="43">
        <f t="shared" si="9"/>
        <v>1000</v>
      </c>
      <c r="K51" s="43" t="str">
        <f t="shared" si="10"/>
        <v>gram</v>
      </c>
      <c r="L51" s="43">
        <f t="shared" si="11"/>
        <v>140000</v>
      </c>
      <c r="M51" s="44">
        <v>100.0</v>
      </c>
      <c r="N51" s="45">
        <v>1.0</v>
      </c>
      <c r="O51" s="43">
        <f t="shared" si="12"/>
        <v>14000</v>
      </c>
      <c r="P51" s="32"/>
    </row>
    <row r="52" ht="14.25" customHeight="1">
      <c r="H52" s="41" t="s">
        <v>28</v>
      </c>
      <c r="I52" s="52" t="s">
        <v>59</v>
      </c>
      <c r="J52" s="43">
        <f t="shared" si="9"/>
        <v>275</v>
      </c>
      <c r="K52" s="43" t="str">
        <f t="shared" si="10"/>
        <v>ml</v>
      </c>
      <c r="L52" s="43">
        <f t="shared" si="11"/>
        <v>50000</v>
      </c>
      <c r="M52" s="53">
        <v>2.5</v>
      </c>
      <c r="N52" s="54">
        <v>1.0</v>
      </c>
      <c r="O52" s="43">
        <f t="shared" si="12"/>
        <v>454.5454545</v>
      </c>
      <c r="P52" s="32"/>
    </row>
    <row r="53" ht="14.25" customHeight="1">
      <c r="H53" s="57" t="s">
        <v>31</v>
      </c>
      <c r="I53" s="50" t="s">
        <v>34</v>
      </c>
      <c r="J53" s="43">
        <f t="shared" si="9"/>
        <v>500</v>
      </c>
      <c r="K53" s="43" t="str">
        <f t="shared" si="10"/>
        <v>ml</v>
      </c>
      <c r="L53" s="43">
        <f t="shared" si="11"/>
        <v>259000</v>
      </c>
      <c r="M53" s="58">
        <v>2.5</v>
      </c>
      <c r="N53" s="59">
        <v>1.0</v>
      </c>
      <c r="O53" s="43">
        <f t="shared" si="12"/>
        <v>1295</v>
      </c>
      <c r="P53" s="32"/>
    </row>
    <row r="54" ht="14.25" customHeight="1">
      <c r="H54" s="71" t="s">
        <v>81</v>
      </c>
      <c r="I54" s="72"/>
      <c r="J54" s="73"/>
      <c r="K54" s="73"/>
      <c r="L54" s="74"/>
      <c r="M54" s="74"/>
      <c r="N54" s="75"/>
      <c r="O54" s="76">
        <f>SUM(O50:O53)</f>
        <v>39749.54545</v>
      </c>
    </row>
    <row r="55" ht="14.25" customHeight="1">
      <c r="H55" s="71" t="s">
        <v>82</v>
      </c>
      <c r="I55" s="72"/>
      <c r="J55" s="73"/>
      <c r="K55" s="73"/>
      <c r="L55" s="74"/>
      <c r="M55" s="74"/>
      <c r="N55" s="75"/>
      <c r="O55" s="76">
        <f>O54/9</f>
        <v>4416.616162</v>
      </c>
    </row>
    <row r="56" ht="14.25" customHeight="1">
      <c r="H56" s="93" t="s">
        <v>83</v>
      </c>
      <c r="I56" s="72"/>
      <c r="J56" s="94"/>
      <c r="K56" s="94"/>
      <c r="L56" s="95"/>
      <c r="M56" s="95"/>
      <c r="N56" s="96"/>
      <c r="O56" s="97">
        <f>O44+O55</f>
        <v>17050.89152</v>
      </c>
    </row>
    <row r="57" ht="14.25" customHeight="1"/>
    <row r="58" ht="22.5" customHeight="1">
      <c r="H58" s="10"/>
      <c r="I58" s="11" t="s">
        <v>84</v>
      </c>
      <c r="J58" s="2"/>
      <c r="K58" s="2"/>
      <c r="L58" s="2"/>
      <c r="M58" s="2"/>
      <c r="N58" s="2"/>
      <c r="O58" s="2"/>
      <c r="P58" s="3"/>
    </row>
    <row r="59" ht="24.75" customHeight="1">
      <c r="H59" s="16"/>
      <c r="I59" s="17"/>
      <c r="J59" s="18" t="s">
        <v>11</v>
      </c>
      <c r="K59" s="19"/>
      <c r="L59" s="20" t="s">
        <v>12</v>
      </c>
      <c r="M59" s="21" t="s">
        <v>10</v>
      </c>
      <c r="N59" s="19"/>
      <c r="O59" s="19"/>
      <c r="P59" s="22"/>
    </row>
    <row r="60">
      <c r="H60" s="36" t="s">
        <v>15</v>
      </c>
      <c r="I60" s="37" t="s">
        <v>16</v>
      </c>
      <c r="J60" s="38" t="s">
        <v>17</v>
      </c>
      <c r="K60" s="38" t="s">
        <v>18</v>
      </c>
      <c r="L60" s="38" t="s">
        <v>19</v>
      </c>
      <c r="M60" s="38" t="s">
        <v>20</v>
      </c>
      <c r="N60" s="39" t="s">
        <v>21</v>
      </c>
      <c r="O60" s="38" t="s">
        <v>22</v>
      </c>
      <c r="P60" s="32"/>
    </row>
    <row r="61" ht="21.75" customHeight="1">
      <c r="H61" s="41" t="s">
        <v>24</v>
      </c>
      <c r="I61" s="42" t="s">
        <v>47</v>
      </c>
      <c r="J61" s="43">
        <f t="shared" ref="J61:J72" si="13">VLOOKUP(I61,$B$8:$E$325,2,0)</f>
        <v>380</v>
      </c>
      <c r="K61" s="43" t="str">
        <f t="shared" ref="K61:K72" si="14">VLOOKUP(I61,$B$8:$E$325,3,0)</f>
        <v>gram</v>
      </c>
      <c r="L61" s="43">
        <f t="shared" ref="L61:L72" si="15">VLOOKUP(I61,$B$8:$E$325,4,0)</f>
        <v>135000</v>
      </c>
      <c r="M61" s="44">
        <v>100.0</v>
      </c>
      <c r="N61" s="45">
        <v>1.0</v>
      </c>
      <c r="O61" s="43">
        <f t="shared" ref="O61:O72" si="16">L61/J61*M61*N61</f>
        <v>35526.31579</v>
      </c>
      <c r="P61" s="32"/>
    </row>
    <row r="62" ht="30.0" customHeight="1">
      <c r="H62" s="41" t="s">
        <v>26</v>
      </c>
      <c r="I62" s="50" t="s">
        <v>13</v>
      </c>
      <c r="J62" s="43">
        <f t="shared" si="13"/>
        <v>1000</v>
      </c>
      <c r="K62" s="43" t="str">
        <f t="shared" si="14"/>
        <v>gram</v>
      </c>
      <c r="L62" s="43">
        <f t="shared" si="15"/>
        <v>65000</v>
      </c>
      <c r="M62" s="44">
        <v>50.0</v>
      </c>
      <c r="N62" s="45">
        <v>1.0</v>
      </c>
      <c r="O62" s="43">
        <f t="shared" si="16"/>
        <v>3250</v>
      </c>
      <c r="P62" s="32"/>
    </row>
    <row r="63" ht="14.25" customHeight="1">
      <c r="H63" s="41" t="s">
        <v>28</v>
      </c>
      <c r="I63" s="52" t="s">
        <v>14</v>
      </c>
      <c r="J63" s="43">
        <f t="shared" si="13"/>
        <v>1000</v>
      </c>
      <c r="K63" s="43" t="str">
        <f t="shared" si="14"/>
        <v>gram</v>
      </c>
      <c r="L63" s="43">
        <f t="shared" si="15"/>
        <v>22000</v>
      </c>
      <c r="M63" s="53">
        <v>50.0</v>
      </c>
      <c r="N63" s="54">
        <v>1.0</v>
      </c>
      <c r="O63" s="43">
        <f t="shared" si="16"/>
        <v>1100</v>
      </c>
      <c r="P63" s="32"/>
    </row>
    <row r="64" ht="14.25" customHeight="1">
      <c r="H64" s="57" t="s">
        <v>31</v>
      </c>
      <c r="I64" s="50" t="s">
        <v>23</v>
      </c>
      <c r="J64" s="43">
        <f t="shared" si="13"/>
        <v>250</v>
      </c>
      <c r="K64" s="43" t="str">
        <f t="shared" si="14"/>
        <v>gram</v>
      </c>
      <c r="L64" s="43">
        <f t="shared" si="15"/>
        <v>6000</v>
      </c>
      <c r="M64" s="58">
        <v>1.0</v>
      </c>
      <c r="N64" s="59">
        <v>1.0</v>
      </c>
      <c r="O64" s="43">
        <f t="shared" si="16"/>
        <v>24</v>
      </c>
      <c r="P64" s="32"/>
    </row>
    <row r="65" ht="14.25" customHeight="1">
      <c r="H65" s="57" t="s">
        <v>33</v>
      </c>
      <c r="I65" s="50" t="s">
        <v>29</v>
      </c>
      <c r="J65" s="43">
        <f t="shared" si="13"/>
        <v>10</v>
      </c>
      <c r="K65" s="43" t="str">
        <f t="shared" si="14"/>
        <v>quả</v>
      </c>
      <c r="L65" s="43">
        <f t="shared" si="15"/>
        <v>28000</v>
      </c>
      <c r="M65" s="61">
        <v>1.0</v>
      </c>
      <c r="N65" s="59">
        <v>1.0</v>
      </c>
      <c r="O65" s="43">
        <f t="shared" si="16"/>
        <v>2800</v>
      </c>
      <c r="P65" s="32"/>
    </row>
    <row r="66" ht="14.25" customHeight="1">
      <c r="H66" s="57" t="s">
        <v>36</v>
      </c>
      <c r="I66" s="50" t="s">
        <v>32</v>
      </c>
      <c r="J66" s="43">
        <f t="shared" si="13"/>
        <v>1000</v>
      </c>
      <c r="K66" s="43" t="str">
        <f t="shared" si="14"/>
        <v>gram</v>
      </c>
      <c r="L66" s="43">
        <f t="shared" si="15"/>
        <v>300000</v>
      </c>
      <c r="M66" s="63">
        <v>120.0</v>
      </c>
      <c r="N66" s="59">
        <v>1.0</v>
      </c>
      <c r="O66" s="43">
        <f t="shared" si="16"/>
        <v>36000</v>
      </c>
      <c r="P66" s="32"/>
    </row>
    <row r="67" ht="14.25" customHeight="1">
      <c r="H67" s="57" t="s">
        <v>38</v>
      </c>
      <c r="I67" s="50" t="s">
        <v>37</v>
      </c>
      <c r="J67" s="43">
        <f t="shared" si="13"/>
        <v>500</v>
      </c>
      <c r="K67" s="43" t="str">
        <f t="shared" si="14"/>
        <v>gram</v>
      </c>
      <c r="L67" s="43">
        <f t="shared" si="15"/>
        <v>90000</v>
      </c>
      <c r="M67" s="58">
        <v>60.0</v>
      </c>
      <c r="N67" s="59">
        <v>1.0</v>
      </c>
      <c r="O67" s="43">
        <f t="shared" si="16"/>
        <v>10800</v>
      </c>
      <c r="P67" s="32"/>
    </row>
    <row r="68" ht="14.25" customHeight="1">
      <c r="H68" s="57" t="s">
        <v>40</v>
      </c>
      <c r="I68" s="50" t="s">
        <v>27</v>
      </c>
      <c r="J68" s="43">
        <f t="shared" si="13"/>
        <v>344</v>
      </c>
      <c r="K68" s="43" t="str">
        <f t="shared" si="14"/>
        <v>gram</v>
      </c>
      <c r="L68" s="43">
        <f t="shared" si="15"/>
        <v>35000</v>
      </c>
      <c r="M68" s="58">
        <v>1.0</v>
      </c>
      <c r="N68" s="59">
        <v>1.0</v>
      </c>
      <c r="O68" s="43">
        <f t="shared" si="16"/>
        <v>101.744186</v>
      </c>
      <c r="P68" s="32"/>
    </row>
    <row r="69" ht="24.0" customHeight="1">
      <c r="H69" s="57" t="s">
        <v>42</v>
      </c>
      <c r="I69" s="50" t="s">
        <v>9</v>
      </c>
      <c r="J69" s="43">
        <f t="shared" si="13"/>
        <v>1000</v>
      </c>
      <c r="K69" s="43" t="str">
        <f t="shared" si="14"/>
        <v>gram</v>
      </c>
      <c r="L69" s="43">
        <f t="shared" si="15"/>
        <v>30000</v>
      </c>
      <c r="M69" s="58">
        <v>180.0</v>
      </c>
      <c r="N69" s="59">
        <v>1.0</v>
      </c>
      <c r="O69" s="43">
        <f t="shared" si="16"/>
        <v>5400</v>
      </c>
      <c r="P69" s="65"/>
    </row>
    <row r="70" ht="20.25" customHeight="1">
      <c r="H70" s="57" t="s">
        <v>44</v>
      </c>
      <c r="I70" s="50" t="s">
        <v>39</v>
      </c>
      <c r="J70" s="43">
        <f t="shared" si="13"/>
        <v>500</v>
      </c>
      <c r="K70" s="43" t="str">
        <f t="shared" si="14"/>
        <v>gram</v>
      </c>
      <c r="L70" s="43">
        <f t="shared" si="15"/>
        <v>128000</v>
      </c>
      <c r="M70" s="58">
        <v>20.0</v>
      </c>
      <c r="N70" s="59">
        <v>1.0</v>
      </c>
      <c r="O70" s="43">
        <f t="shared" si="16"/>
        <v>5120</v>
      </c>
      <c r="P70" s="32"/>
    </row>
    <row r="71" ht="14.25" customHeight="1">
      <c r="H71" s="70" t="s">
        <v>46</v>
      </c>
      <c r="I71" s="50" t="s">
        <v>34</v>
      </c>
      <c r="J71" s="43">
        <f t="shared" si="13"/>
        <v>500</v>
      </c>
      <c r="K71" s="43" t="str">
        <f t="shared" si="14"/>
        <v>ml</v>
      </c>
      <c r="L71" s="43">
        <f t="shared" si="15"/>
        <v>259000</v>
      </c>
      <c r="M71" s="58">
        <v>2.5</v>
      </c>
      <c r="N71" s="59">
        <v>1.0</v>
      </c>
      <c r="O71" s="43">
        <f t="shared" si="16"/>
        <v>1295</v>
      </c>
      <c r="P71" s="32"/>
    </row>
    <row r="72" ht="14.25" customHeight="1">
      <c r="H72" s="70" t="s">
        <v>71</v>
      </c>
      <c r="I72" s="92" t="s">
        <v>75</v>
      </c>
      <c r="J72" s="43">
        <f t="shared" si="13"/>
        <v>200</v>
      </c>
      <c r="K72" s="43" t="str">
        <f t="shared" si="14"/>
        <v>gram</v>
      </c>
      <c r="L72" s="43">
        <f t="shared" si="15"/>
        <v>31000</v>
      </c>
      <c r="M72" s="58">
        <v>30.0</v>
      </c>
      <c r="N72" s="59">
        <v>1.0</v>
      </c>
      <c r="O72" s="43">
        <f t="shared" si="16"/>
        <v>4650</v>
      </c>
      <c r="P72" s="32"/>
    </row>
    <row r="73" ht="14.25" customHeight="1">
      <c r="H73" s="71" t="s">
        <v>85</v>
      </c>
      <c r="I73" s="72"/>
      <c r="J73" s="73"/>
      <c r="K73" s="73"/>
      <c r="L73" s="74"/>
      <c r="M73" s="74"/>
      <c r="N73" s="75"/>
      <c r="O73" s="76">
        <f>SUM(O61:O72)</f>
        <v>106067.06</v>
      </c>
      <c r="P73" s="32"/>
    </row>
    <row r="74" ht="14.25" customHeight="1">
      <c r="H74" s="71" t="s">
        <v>86</v>
      </c>
      <c r="I74" s="72"/>
      <c r="J74" s="73"/>
      <c r="K74" s="73"/>
      <c r="L74" s="74"/>
      <c r="M74" s="74"/>
      <c r="N74" s="75"/>
      <c r="O74" s="76">
        <f>O73/8</f>
        <v>13258.3825</v>
      </c>
      <c r="P74" s="32"/>
    </row>
    <row r="75" ht="14.25" customHeight="1">
      <c r="H75" s="70"/>
      <c r="I75" s="98"/>
      <c r="J75" s="99"/>
      <c r="K75" s="100"/>
      <c r="L75" s="100"/>
      <c r="M75" s="101"/>
      <c r="N75" s="102"/>
      <c r="O75" s="99"/>
      <c r="P75" s="32"/>
    </row>
    <row r="76" ht="22.5" customHeight="1">
      <c r="H76" s="10"/>
      <c r="I76" s="11" t="s">
        <v>87</v>
      </c>
      <c r="J76" s="2"/>
      <c r="K76" s="2"/>
      <c r="L76" s="2"/>
      <c r="M76" s="2"/>
      <c r="N76" s="2"/>
      <c r="O76" s="2"/>
      <c r="P76" s="3"/>
    </row>
    <row r="77" ht="24.75" customHeight="1">
      <c r="H77" s="10"/>
      <c r="I77" s="86"/>
      <c r="K77" s="86" t="s">
        <v>88</v>
      </c>
      <c r="L77" s="86"/>
      <c r="M77" s="86"/>
      <c r="N77" s="86"/>
      <c r="O77" s="86"/>
      <c r="P77" s="22"/>
    </row>
    <row r="78" ht="24.0" customHeight="1">
      <c r="H78" s="16"/>
      <c r="I78" s="17"/>
      <c r="J78" s="18" t="s">
        <v>11</v>
      </c>
      <c r="K78" s="19"/>
      <c r="L78" s="20" t="s">
        <v>89</v>
      </c>
      <c r="M78" s="21" t="s">
        <v>10</v>
      </c>
      <c r="N78" s="19"/>
      <c r="O78" s="31"/>
      <c r="P78" s="32"/>
    </row>
    <row r="79" ht="14.25" customHeight="1">
      <c r="H79" s="36" t="s">
        <v>15</v>
      </c>
      <c r="I79" s="37" t="s">
        <v>16</v>
      </c>
      <c r="J79" s="38" t="s">
        <v>17</v>
      </c>
      <c r="K79" s="38" t="s">
        <v>18</v>
      </c>
      <c r="L79" s="38" t="s">
        <v>19</v>
      </c>
      <c r="M79" s="38" t="s">
        <v>20</v>
      </c>
      <c r="N79" s="39" t="s">
        <v>21</v>
      </c>
      <c r="O79" s="38" t="s">
        <v>22</v>
      </c>
      <c r="P79" s="32"/>
    </row>
    <row r="80" ht="14.25" customHeight="1">
      <c r="H80" s="41" t="s">
        <v>24</v>
      </c>
      <c r="I80" s="42" t="s">
        <v>25</v>
      </c>
      <c r="J80" s="43">
        <f t="shared" ref="J80:J92" si="17">VLOOKUP(I80,$B$8:$E$325,2,0)</f>
        <v>1000</v>
      </c>
      <c r="K80" s="43" t="str">
        <f t="shared" ref="K80:K92" si="18">VLOOKUP(I80,$B$8:$E$325,3,0)</f>
        <v>gram</v>
      </c>
      <c r="L80" s="43">
        <f t="shared" ref="L80:L92" si="19">VLOOKUP(I80,$B$8:$E$325,4,0)</f>
        <v>270000</v>
      </c>
      <c r="M80" s="44">
        <v>100.0</v>
      </c>
      <c r="N80" s="45">
        <v>1.0</v>
      </c>
      <c r="O80" s="43">
        <f t="shared" ref="O80:O92" si="20">L80/J80*M80*N80</f>
        <v>27000</v>
      </c>
      <c r="P80" s="32"/>
    </row>
    <row r="81" ht="14.25" customHeight="1">
      <c r="H81" s="41" t="s">
        <v>26</v>
      </c>
      <c r="I81" s="50" t="s">
        <v>13</v>
      </c>
      <c r="J81" s="43">
        <f t="shared" si="17"/>
        <v>1000</v>
      </c>
      <c r="K81" s="43" t="str">
        <f t="shared" si="18"/>
        <v>gram</v>
      </c>
      <c r="L81" s="43">
        <f t="shared" si="19"/>
        <v>65000</v>
      </c>
      <c r="M81" s="44">
        <v>50.0</v>
      </c>
      <c r="N81" s="45">
        <v>1.0</v>
      </c>
      <c r="O81" s="43">
        <f t="shared" si="20"/>
        <v>3250</v>
      </c>
      <c r="P81" s="32"/>
    </row>
    <row r="82" ht="14.25" customHeight="1">
      <c r="H82" s="41" t="s">
        <v>28</v>
      </c>
      <c r="I82" s="52" t="s">
        <v>14</v>
      </c>
      <c r="J82" s="43">
        <f t="shared" si="17"/>
        <v>1000</v>
      </c>
      <c r="K82" s="43" t="str">
        <f t="shared" si="18"/>
        <v>gram</v>
      </c>
      <c r="L82" s="43">
        <f t="shared" si="19"/>
        <v>22000</v>
      </c>
      <c r="M82" s="53">
        <v>50.0</v>
      </c>
      <c r="N82" s="54">
        <v>1.0</v>
      </c>
      <c r="O82" s="43">
        <f t="shared" si="20"/>
        <v>1100</v>
      </c>
      <c r="P82" s="32"/>
    </row>
    <row r="83" ht="14.25" customHeight="1">
      <c r="H83" s="57" t="s">
        <v>31</v>
      </c>
      <c r="I83" s="50" t="s">
        <v>23</v>
      </c>
      <c r="J83" s="43">
        <f t="shared" si="17"/>
        <v>250</v>
      </c>
      <c r="K83" s="43" t="str">
        <f t="shared" si="18"/>
        <v>gram</v>
      </c>
      <c r="L83" s="43">
        <f t="shared" si="19"/>
        <v>6000</v>
      </c>
      <c r="M83" s="58">
        <v>1.0</v>
      </c>
      <c r="N83" s="59">
        <v>1.0</v>
      </c>
      <c r="O83" s="43">
        <f t="shared" si="20"/>
        <v>24</v>
      </c>
      <c r="P83" s="32"/>
    </row>
    <row r="84" ht="14.25" customHeight="1">
      <c r="H84" s="57" t="s">
        <v>33</v>
      </c>
      <c r="I84" s="50" t="s">
        <v>29</v>
      </c>
      <c r="J84" s="43">
        <f t="shared" si="17"/>
        <v>10</v>
      </c>
      <c r="K84" s="43" t="str">
        <f t="shared" si="18"/>
        <v>quả</v>
      </c>
      <c r="L84" s="43">
        <f t="shared" si="19"/>
        <v>28000</v>
      </c>
      <c r="M84" s="61">
        <v>1.0</v>
      </c>
      <c r="N84" s="59">
        <v>1.0</v>
      </c>
      <c r="O84" s="43">
        <f t="shared" si="20"/>
        <v>2800</v>
      </c>
      <c r="P84" s="32"/>
    </row>
    <row r="85" ht="14.25" customHeight="1">
      <c r="H85" s="57" t="s">
        <v>36</v>
      </c>
      <c r="I85" s="50" t="s">
        <v>60</v>
      </c>
      <c r="J85" s="43">
        <f t="shared" si="17"/>
        <v>1000</v>
      </c>
      <c r="K85" s="43" t="str">
        <f t="shared" si="18"/>
        <v>gram</v>
      </c>
      <c r="L85" s="43">
        <f t="shared" si="19"/>
        <v>300000</v>
      </c>
      <c r="M85" s="63">
        <v>40.0</v>
      </c>
      <c r="N85" s="59">
        <v>1.0</v>
      </c>
      <c r="O85" s="43">
        <f t="shared" si="20"/>
        <v>12000</v>
      </c>
      <c r="P85" s="32"/>
    </row>
    <row r="86" ht="60.75" customHeight="1">
      <c r="H86" s="57" t="s">
        <v>38</v>
      </c>
      <c r="I86" s="50" t="s">
        <v>57</v>
      </c>
      <c r="J86" s="43">
        <f t="shared" si="17"/>
        <v>500</v>
      </c>
      <c r="K86" s="43" t="str">
        <f t="shared" si="18"/>
        <v>gram</v>
      </c>
      <c r="L86" s="43">
        <f t="shared" si="19"/>
        <v>180000</v>
      </c>
      <c r="M86" s="58">
        <v>100.0</v>
      </c>
      <c r="N86" s="59">
        <v>1.0</v>
      </c>
      <c r="O86" s="43">
        <f t="shared" si="20"/>
        <v>36000</v>
      </c>
      <c r="P86" s="32"/>
    </row>
    <row r="87" ht="14.25" customHeight="1">
      <c r="H87" s="57" t="s">
        <v>40</v>
      </c>
      <c r="I87" s="50" t="s">
        <v>27</v>
      </c>
      <c r="J87" s="43">
        <f t="shared" si="17"/>
        <v>344</v>
      </c>
      <c r="K87" s="43" t="str">
        <f t="shared" si="18"/>
        <v>gram</v>
      </c>
      <c r="L87" s="43">
        <f t="shared" si="19"/>
        <v>35000</v>
      </c>
      <c r="M87" s="58">
        <v>1.0</v>
      </c>
      <c r="N87" s="59">
        <v>1.0</v>
      </c>
      <c r="O87" s="43">
        <f t="shared" si="20"/>
        <v>101.744186</v>
      </c>
      <c r="P87" s="32"/>
    </row>
    <row r="88" ht="14.25" customHeight="1">
      <c r="H88" s="57" t="s">
        <v>42</v>
      </c>
      <c r="I88" s="50" t="s">
        <v>9</v>
      </c>
      <c r="J88" s="43">
        <f t="shared" si="17"/>
        <v>1000</v>
      </c>
      <c r="K88" s="43" t="str">
        <f t="shared" si="18"/>
        <v>gram</v>
      </c>
      <c r="L88" s="43">
        <f t="shared" si="19"/>
        <v>30000</v>
      </c>
      <c r="M88" s="58">
        <v>190.0</v>
      </c>
      <c r="N88" s="59">
        <v>1.0</v>
      </c>
      <c r="O88" s="43">
        <f t="shared" si="20"/>
        <v>5700</v>
      </c>
      <c r="P88" s="65"/>
    </row>
    <row r="89" ht="14.25" customHeight="1">
      <c r="H89" s="57" t="s">
        <v>44</v>
      </c>
      <c r="I89" s="50" t="s">
        <v>39</v>
      </c>
      <c r="J89" s="43">
        <f t="shared" si="17"/>
        <v>500</v>
      </c>
      <c r="K89" s="43" t="str">
        <f t="shared" si="18"/>
        <v>gram</v>
      </c>
      <c r="L89" s="43">
        <f t="shared" si="19"/>
        <v>128000</v>
      </c>
      <c r="M89" s="58">
        <v>20.0</v>
      </c>
      <c r="N89" s="59">
        <v>1.0</v>
      </c>
      <c r="O89" s="43">
        <f t="shared" si="20"/>
        <v>5120</v>
      </c>
      <c r="P89" s="32"/>
    </row>
    <row r="90" ht="14.25" customHeight="1">
      <c r="H90" s="57" t="s">
        <v>46</v>
      </c>
      <c r="I90" s="92" t="s">
        <v>45</v>
      </c>
      <c r="J90" s="43">
        <f t="shared" si="17"/>
        <v>200</v>
      </c>
      <c r="K90" s="43" t="str">
        <f t="shared" si="18"/>
        <v>gram</v>
      </c>
      <c r="L90" s="43">
        <f t="shared" si="19"/>
        <v>80000</v>
      </c>
      <c r="M90" s="58">
        <v>10.0</v>
      </c>
      <c r="N90" s="59">
        <v>1.0</v>
      </c>
      <c r="O90" s="43">
        <f t="shared" si="20"/>
        <v>4000</v>
      </c>
      <c r="P90" s="32"/>
    </row>
    <row r="91" ht="14.25" customHeight="1">
      <c r="H91" s="57" t="s">
        <v>71</v>
      </c>
      <c r="I91" s="92" t="s">
        <v>77</v>
      </c>
      <c r="J91" s="43">
        <f t="shared" si="17"/>
        <v>28</v>
      </c>
      <c r="K91" s="43" t="str">
        <f t="shared" si="18"/>
        <v>gram</v>
      </c>
      <c r="L91" s="43">
        <f t="shared" si="19"/>
        <v>40000</v>
      </c>
      <c r="M91" s="58">
        <v>1.0</v>
      </c>
      <c r="N91" s="59">
        <v>1.0</v>
      </c>
      <c r="O91" s="43">
        <f t="shared" si="20"/>
        <v>1428.571429</v>
      </c>
      <c r="P91" s="32"/>
    </row>
    <row r="92" ht="14.25" customHeight="1">
      <c r="H92" s="57" t="s">
        <v>73</v>
      </c>
      <c r="I92" s="92" t="s">
        <v>78</v>
      </c>
      <c r="J92" s="43">
        <f t="shared" si="17"/>
        <v>500</v>
      </c>
      <c r="K92" s="43" t="str">
        <f t="shared" si="18"/>
        <v>gram</v>
      </c>
      <c r="L92" s="43">
        <f t="shared" si="19"/>
        <v>65000</v>
      </c>
      <c r="M92" s="58">
        <v>3.0</v>
      </c>
      <c r="N92" s="59">
        <v>1.0</v>
      </c>
      <c r="O92" s="43">
        <f t="shared" si="20"/>
        <v>390</v>
      </c>
      <c r="P92" s="32"/>
    </row>
    <row r="93" ht="22.5" customHeight="1">
      <c r="H93" s="103" t="s">
        <v>90</v>
      </c>
      <c r="I93" s="72"/>
      <c r="J93" s="104"/>
      <c r="K93" s="104"/>
      <c r="L93" s="104"/>
      <c r="M93" s="104"/>
      <c r="N93" s="105"/>
      <c r="O93" s="106">
        <f> SUm(O80:O92)</f>
        <v>98914.31561</v>
      </c>
    </row>
    <row r="94" ht="14.25" customHeight="1">
      <c r="H94" s="103" t="s">
        <v>91</v>
      </c>
      <c r="I94" s="72"/>
      <c r="J94" s="104"/>
      <c r="K94" s="104"/>
      <c r="L94" s="104"/>
      <c r="M94" s="104"/>
      <c r="N94" s="105"/>
      <c r="O94" s="106">
        <f>O93/8</f>
        <v>12364.28945</v>
      </c>
    </row>
    <row r="95" ht="14.25" customHeight="1"/>
    <row r="96" ht="19.5" customHeight="1">
      <c r="H96" s="10"/>
      <c r="I96" s="11" t="s">
        <v>92</v>
      </c>
      <c r="J96" s="2"/>
      <c r="K96" s="2"/>
      <c r="L96" s="2"/>
      <c r="M96" s="2"/>
      <c r="N96" s="2"/>
      <c r="O96" s="2"/>
      <c r="P96" s="3"/>
    </row>
    <row r="97" ht="17.25" customHeight="1">
      <c r="H97" s="16"/>
      <c r="I97" s="17"/>
      <c r="J97" s="18" t="s">
        <v>11</v>
      </c>
      <c r="K97" s="19"/>
      <c r="L97" s="20" t="s">
        <v>93</v>
      </c>
      <c r="M97" s="21"/>
      <c r="N97" s="19"/>
      <c r="O97" s="19"/>
      <c r="P97" s="22"/>
    </row>
    <row r="98" ht="14.25" customHeight="1">
      <c r="H98" s="36" t="s">
        <v>15</v>
      </c>
      <c r="I98" s="37" t="s">
        <v>16</v>
      </c>
      <c r="J98" s="38" t="s">
        <v>17</v>
      </c>
      <c r="K98" s="38" t="s">
        <v>18</v>
      </c>
      <c r="L98" s="38" t="s">
        <v>19</v>
      </c>
      <c r="M98" s="38" t="s">
        <v>20</v>
      </c>
      <c r="N98" s="39" t="s">
        <v>21</v>
      </c>
      <c r="O98" s="38" t="s">
        <v>22</v>
      </c>
      <c r="P98" s="32"/>
    </row>
    <row r="99" ht="14.25" customHeight="1">
      <c r="H99" s="41" t="s">
        <v>24</v>
      </c>
      <c r="I99" s="42" t="s">
        <v>43</v>
      </c>
      <c r="J99" s="43">
        <f t="shared" ref="J99:J103" si="21">VLOOKUP(I99,$B$8:$E$325,2,0)</f>
        <v>1000</v>
      </c>
      <c r="K99" s="43" t="str">
        <f t="shared" ref="K99:K103" si="22">VLOOKUP(I99,$B$8:$E$325,3,0)</f>
        <v>gram</v>
      </c>
      <c r="L99" s="43">
        <f t="shared" ref="L99:L103" si="23">VLOOKUP(I99,$B$8:$E$325,4,0)</f>
        <v>235000</v>
      </c>
      <c r="M99" s="44">
        <v>200.0</v>
      </c>
      <c r="N99" s="45">
        <v>1.0</v>
      </c>
      <c r="O99" s="43">
        <f t="shared" ref="O99:O103" si="24">L99/J99*M99*N99</f>
        <v>47000</v>
      </c>
      <c r="P99" s="32"/>
    </row>
    <row r="100" ht="14.25" customHeight="1">
      <c r="H100" s="41" t="s">
        <v>26</v>
      </c>
      <c r="I100" s="50" t="s">
        <v>14</v>
      </c>
      <c r="J100" s="43">
        <f t="shared" si="21"/>
        <v>1000</v>
      </c>
      <c r="K100" s="43" t="str">
        <f t="shared" si="22"/>
        <v>gram</v>
      </c>
      <c r="L100" s="43">
        <f t="shared" si="23"/>
        <v>22000</v>
      </c>
      <c r="M100" s="44">
        <v>30.0</v>
      </c>
      <c r="N100" s="45">
        <v>1.0</v>
      </c>
      <c r="O100" s="43">
        <f t="shared" si="24"/>
        <v>660</v>
      </c>
      <c r="P100" s="32"/>
    </row>
    <row r="101" ht="14.25" customHeight="1">
      <c r="H101" s="41" t="s">
        <v>28</v>
      </c>
      <c r="I101" s="52" t="s">
        <v>34</v>
      </c>
      <c r="J101" s="43">
        <f t="shared" si="21"/>
        <v>500</v>
      </c>
      <c r="K101" s="43" t="str">
        <f t="shared" si="22"/>
        <v>ml</v>
      </c>
      <c r="L101" s="43">
        <f t="shared" si="23"/>
        <v>259000</v>
      </c>
      <c r="M101" s="53">
        <v>2.5</v>
      </c>
      <c r="N101" s="54">
        <v>1.0</v>
      </c>
      <c r="O101" s="43">
        <f t="shared" si="24"/>
        <v>1295</v>
      </c>
      <c r="P101" s="32"/>
    </row>
    <row r="102" ht="14.25" customHeight="1">
      <c r="H102" s="57" t="s">
        <v>31</v>
      </c>
      <c r="I102" s="50" t="s">
        <v>23</v>
      </c>
      <c r="J102" s="43">
        <f t="shared" si="21"/>
        <v>250</v>
      </c>
      <c r="K102" s="43" t="str">
        <f t="shared" si="22"/>
        <v>gram</v>
      </c>
      <c r="L102" s="43">
        <f t="shared" si="23"/>
        <v>6000</v>
      </c>
      <c r="M102" s="58">
        <v>1.0</v>
      </c>
      <c r="N102" s="59">
        <v>1.0</v>
      </c>
      <c r="O102" s="43">
        <f t="shared" si="24"/>
        <v>24</v>
      </c>
      <c r="P102" s="32"/>
    </row>
    <row r="103" ht="14.25" customHeight="1">
      <c r="H103" s="57" t="s">
        <v>33</v>
      </c>
      <c r="I103" s="50" t="s">
        <v>41</v>
      </c>
      <c r="J103" s="43">
        <f t="shared" si="21"/>
        <v>1000</v>
      </c>
      <c r="K103" s="43" t="str">
        <f t="shared" si="22"/>
        <v>gram</v>
      </c>
      <c r="L103" s="43">
        <f t="shared" si="23"/>
        <v>140000</v>
      </c>
      <c r="M103" s="61">
        <v>100.0</v>
      </c>
      <c r="N103" s="59">
        <v>1.0</v>
      </c>
      <c r="O103" s="43">
        <f t="shared" si="24"/>
        <v>14000</v>
      </c>
      <c r="P103" s="32"/>
    </row>
    <row r="104" ht="14.25" customHeight="1">
      <c r="H104" s="103" t="s">
        <v>81</v>
      </c>
      <c r="I104" s="72"/>
      <c r="J104" s="104"/>
      <c r="K104" s="104"/>
      <c r="L104" s="104"/>
      <c r="M104" s="104"/>
      <c r="N104" s="105"/>
      <c r="O104" s="106">
        <f> SUm(O99:O103)</f>
        <v>62979</v>
      </c>
    </row>
    <row r="105" ht="14.25" customHeight="1">
      <c r="H105" s="103" t="s">
        <v>94</v>
      </c>
      <c r="I105" s="72"/>
      <c r="J105" s="104"/>
      <c r="K105" s="104"/>
      <c r="L105" s="104"/>
      <c r="M105" s="104"/>
      <c r="N105" s="105"/>
      <c r="O105" s="106">
        <f>O104/17</f>
        <v>3704.647059</v>
      </c>
    </row>
    <row r="106" ht="22.5" customHeight="1">
      <c r="H106" s="93" t="s">
        <v>95</v>
      </c>
      <c r="I106" s="72"/>
      <c r="J106" s="94"/>
      <c r="K106" s="94"/>
      <c r="L106" s="95"/>
      <c r="M106" s="95"/>
      <c r="N106" s="96"/>
      <c r="O106" s="97">
        <f>O94+O105</f>
        <v>16068.93651</v>
      </c>
    </row>
    <row r="107" ht="14.25" customHeight="1"/>
    <row r="108" ht="14.25" customHeight="1"/>
    <row r="109" ht="19.5" customHeight="1">
      <c r="H109" s="10"/>
      <c r="I109" s="11" t="s">
        <v>96</v>
      </c>
      <c r="J109" s="2"/>
      <c r="K109" s="2"/>
      <c r="L109" s="2"/>
      <c r="M109" s="2"/>
      <c r="N109" s="2"/>
      <c r="O109" s="2"/>
      <c r="P109" s="3"/>
    </row>
    <row r="110" ht="19.5" customHeight="1">
      <c r="H110" s="10"/>
      <c r="I110" s="86"/>
      <c r="K110" s="86" t="s">
        <v>97</v>
      </c>
      <c r="L110" s="86"/>
      <c r="M110" s="86"/>
      <c r="N110" s="86"/>
      <c r="O110" s="86"/>
      <c r="P110" s="107"/>
    </row>
    <row r="111" ht="14.25" customHeight="1">
      <c r="H111" s="16"/>
      <c r="I111" s="17"/>
      <c r="J111" s="18" t="s">
        <v>11</v>
      </c>
      <c r="K111" s="19"/>
      <c r="L111" s="20" t="s">
        <v>98</v>
      </c>
      <c r="M111" s="21" t="s">
        <v>10</v>
      </c>
      <c r="N111" s="19"/>
      <c r="O111" s="19"/>
      <c r="P111" s="22"/>
    </row>
    <row r="112" ht="14.25" customHeight="1">
      <c r="H112" s="16"/>
      <c r="I112" s="27"/>
      <c r="J112" s="28"/>
      <c r="K112" s="29"/>
      <c r="L112" s="30"/>
      <c r="M112" s="31"/>
      <c r="N112" s="19"/>
      <c r="O112" s="31"/>
      <c r="P112" s="32"/>
    </row>
    <row r="113" ht="18.0" customHeight="1">
      <c r="H113" s="36" t="s">
        <v>15</v>
      </c>
      <c r="I113" s="37" t="s">
        <v>16</v>
      </c>
      <c r="J113" s="38" t="s">
        <v>17</v>
      </c>
      <c r="K113" s="38" t="s">
        <v>18</v>
      </c>
      <c r="L113" s="38" t="s">
        <v>19</v>
      </c>
      <c r="M113" s="38" t="s">
        <v>20</v>
      </c>
      <c r="N113" s="39" t="s">
        <v>21</v>
      </c>
      <c r="O113" s="38" t="s">
        <v>22</v>
      </c>
      <c r="P113" s="32"/>
    </row>
    <row r="114" ht="14.25" customHeight="1">
      <c r="H114" s="41" t="s">
        <v>24</v>
      </c>
      <c r="I114" s="42" t="s">
        <v>25</v>
      </c>
      <c r="J114" s="43">
        <f t="shared" ref="J114:J125" si="25">VLOOKUP(I114,$B$8:$E$325,2,0)</f>
        <v>1000</v>
      </c>
      <c r="K114" s="43" t="str">
        <f t="shared" ref="K114:K125" si="26">VLOOKUP(I114,$B$8:$E$325,3,0)</f>
        <v>gram</v>
      </c>
      <c r="L114" s="43">
        <f t="shared" ref="L114:L125" si="27">VLOOKUP(I114,$B$8:$E$325,4,0)</f>
        <v>270000</v>
      </c>
      <c r="M114" s="44">
        <v>100.0</v>
      </c>
      <c r="N114" s="45">
        <v>1.0</v>
      </c>
      <c r="O114" s="43">
        <f t="shared" ref="O114:O125" si="28">L114/J114*M114*N114</f>
        <v>27000</v>
      </c>
      <c r="P114" s="32"/>
    </row>
    <row r="115" ht="14.25" customHeight="1">
      <c r="H115" s="41" t="s">
        <v>26</v>
      </c>
      <c r="I115" s="50" t="s">
        <v>13</v>
      </c>
      <c r="J115" s="43">
        <f t="shared" si="25"/>
        <v>1000</v>
      </c>
      <c r="K115" s="43" t="str">
        <f t="shared" si="26"/>
        <v>gram</v>
      </c>
      <c r="L115" s="43">
        <f t="shared" si="27"/>
        <v>65000</v>
      </c>
      <c r="M115" s="44">
        <v>50.0</v>
      </c>
      <c r="N115" s="45">
        <v>1.0</v>
      </c>
      <c r="O115" s="43">
        <f t="shared" si="28"/>
        <v>3250</v>
      </c>
      <c r="P115" s="32"/>
    </row>
    <row r="116" ht="14.25" customHeight="1">
      <c r="H116" s="41" t="s">
        <v>28</v>
      </c>
      <c r="I116" s="52" t="s">
        <v>14</v>
      </c>
      <c r="J116" s="43">
        <f t="shared" si="25"/>
        <v>1000</v>
      </c>
      <c r="K116" s="43" t="str">
        <f t="shared" si="26"/>
        <v>gram</v>
      </c>
      <c r="L116" s="43">
        <f t="shared" si="27"/>
        <v>22000</v>
      </c>
      <c r="M116" s="53">
        <v>50.0</v>
      </c>
      <c r="N116" s="54">
        <v>1.0</v>
      </c>
      <c r="O116" s="43">
        <f t="shared" si="28"/>
        <v>1100</v>
      </c>
      <c r="P116" s="32"/>
    </row>
    <row r="117" ht="14.25" customHeight="1">
      <c r="H117" s="57" t="s">
        <v>31</v>
      </c>
      <c r="I117" s="50" t="s">
        <v>23</v>
      </c>
      <c r="J117" s="43">
        <f t="shared" si="25"/>
        <v>250</v>
      </c>
      <c r="K117" s="43" t="str">
        <f t="shared" si="26"/>
        <v>gram</v>
      </c>
      <c r="L117" s="43">
        <f t="shared" si="27"/>
        <v>6000</v>
      </c>
      <c r="M117" s="58">
        <v>1.0</v>
      </c>
      <c r="N117" s="59">
        <v>1.0</v>
      </c>
      <c r="O117" s="43">
        <f t="shared" si="28"/>
        <v>24</v>
      </c>
      <c r="P117" s="32"/>
    </row>
    <row r="118" ht="14.25" customHeight="1">
      <c r="H118" s="57" t="s">
        <v>33</v>
      </c>
      <c r="I118" s="50" t="s">
        <v>29</v>
      </c>
      <c r="J118" s="43">
        <f t="shared" si="25"/>
        <v>10</v>
      </c>
      <c r="K118" s="43" t="str">
        <f t="shared" si="26"/>
        <v>quả</v>
      </c>
      <c r="L118" s="43">
        <f t="shared" si="27"/>
        <v>28000</v>
      </c>
      <c r="M118" s="61">
        <v>1.0</v>
      </c>
      <c r="N118" s="59">
        <v>1.0</v>
      </c>
      <c r="O118" s="43">
        <f t="shared" si="28"/>
        <v>2800</v>
      </c>
      <c r="P118" s="32"/>
    </row>
    <row r="119" ht="14.25" customHeight="1">
      <c r="H119" s="57" t="s">
        <v>36</v>
      </c>
      <c r="I119" s="50" t="s">
        <v>59</v>
      </c>
      <c r="J119" s="43">
        <f t="shared" si="25"/>
        <v>275</v>
      </c>
      <c r="K119" s="43" t="str">
        <f t="shared" si="26"/>
        <v>ml</v>
      </c>
      <c r="L119" s="43">
        <f t="shared" si="27"/>
        <v>50000</v>
      </c>
      <c r="M119" s="63">
        <v>15.0</v>
      </c>
      <c r="N119" s="59">
        <v>1.0</v>
      </c>
      <c r="O119" s="43">
        <f t="shared" si="28"/>
        <v>2727.272727</v>
      </c>
      <c r="P119" s="32"/>
    </row>
    <row r="120" ht="14.25" customHeight="1">
      <c r="H120" s="57" t="s">
        <v>38</v>
      </c>
      <c r="I120" s="50" t="s">
        <v>61</v>
      </c>
      <c r="J120" s="43">
        <f t="shared" si="25"/>
        <v>40</v>
      </c>
      <c r="K120" s="43" t="str">
        <f t="shared" si="26"/>
        <v>gram</v>
      </c>
      <c r="L120" s="43">
        <f t="shared" si="27"/>
        <v>25000</v>
      </c>
      <c r="M120" s="58">
        <v>10.0</v>
      </c>
      <c r="N120" s="59">
        <v>1.0</v>
      </c>
      <c r="O120" s="43">
        <f t="shared" si="28"/>
        <v>6250</v>
      </c>
      <c r="P120" s="32"/>
    </row>
    <row r="121" ht="14.25" customHeight="1">
      <c r="H121" s="57" t="s">
        <v>40</v>
      </c>
      <c r="I121" s="50" t="s">
        <v>27</v>
      </c>
      <c r="J121" s="43">
        <f t="shared" si="25"/>
        <v>344</v>
      </c>
      <c r="K121" s="43" t="str">
        <f t="shared" si="26"/>
        <v>gram</v>
      </c>
      <c r="L121" s="43">
        <f t="shared" si="27"/>
        <v>35000</v>
      </c>
      <c r="M121" s="58">
        <v>1.0</v>
      </c>
      <c r="N121" s="59">
        <v>1.0</v>
      </c>
      <c r="O121" s="43">
        <f t="shared" si="28"/>
        <v>101.744186</v>
      </c>
      <c r="P121" s="32"/>
    </row>
    <row r="122" ht="14.25" customHeight="1">
      <c r="H122" s="57" t="s">
        <v>42</v>
      </c>
      <c r="I122" s="50" t="s">
        <v>9</v>
      </c>
      <c r="J122" s="43">
        <f t="shared" si="25"/>
        <v>1000</v>
      </c>
      <c r="K122" s="43" t="str">
        <f t="shared" si="26"/>
        <v>gram</v>
      </c>
      <c r="L122" s="43">
        <f t="shared" si="27"/>
        <v>30000</v>
      </c>
      <c r="M122" s="58">
        <v>190.0</v>
      </c>
      <c r="N122" s="59">
        <v>1.0</v>
      </c>
      <c r="O122" s="43">
        <f t="shared" si="28"/>
        <v>5700</v>
      </c>
      <c r="P122" s="65"/>
    </row>
    <row r="123" ht="14.25" customHeight="1">
      <c r="H123" s="57" t="s">
        <v>44</v>
      </c>
      <c r="I123" s="50" t="s">
        <v>39</v>
      </c>
      <c r="J123" s="43">
        <f t="shared" si="25"/>
        <v>500</v>
      </c>
      <c r="K123" s="43" t="str">
        <f t="shared" si="26"/>
        <v>gram</v>
      </c>
      <c r="L123" s="43">
        <f t="shared" si="27"/>
        <v>128000</v>
      </c>
      <c r="M123" s="58">
        <v>20.0</v>
      </c>
      <c r="N123" s="59">
        <v>1.0</v>
      </c>
      <c r="O123" s="43">
        <f t="shared" si="28"/>
        <v>5120</v>
      </c>
      <c r="P123" s="32"/>
    </row>
    <row r="124" ht="14.25" customHeight="1">
      <c r="H124" s="70" t="s">
        <v>46</v>
      </c>
      <c r="I124" s="50" t="s">
        <v>57</v>
      </c>
      <c r="J124" s="43">
        <f t="shared" si="25"/>
        <v>500</v>
      </c>
      <c r="K124" s="43" t="str">
        <f t="shared" si="26"/>
        <v>gram</v>
      </c>
      <c r="L124" s="43">
        <f t="shared" si="27"/>
        <v>180000</v>
      </c>
      <c r="M124" s="58">
        <v>60.0</v>
      </c>
      <c r="N124" s="59">
        <v>1.0</v>
      </c>
      <c r="O124" s="43">
        <f t="shared" si="28"/>
        <v>21600</v>
      </c>
      <c r="P124" s="32"/>
    </row>
    <row r="125" ht="14.25" customHeight="1">
      <c r="H125" s="70" t="s">
        <v>71</v>
      </c>
      <c r="I125" s="92" t="s">
        <v>62</v>
      </c>
      <c r="J125" s="43">
        <f t="shared" si="25"/>
        <v>156</v>
      </c>
      <c r="K125" s="43" t="str">
        <f t="shared" si="26"/>
        <v>gram</v>
      </c>
      <c r="L125" s="43">
        <f t="shared" si="27"/>
        <v>31000</v>
      </c>
      <c r="M125" s="58">
        <v>30.0</v>
      </c>
      <c r="N125" s="59">
        <v>1.0</v>
      </c>
      <c r="O125" s="43">
        <f t="shared" si="28"/>
        <v>5961.538462</v>
      </c>
      <c r="P125" s="32"/>
    </row>
    <row r="126" ht="14.25" customHeight="1">
      <c r="H126" s="103" t="s">
        <v>99</v>
      </c>
      <c r="I126" s="72"/>
      <c r="J126" s="104"/>
      <c r="K126" s="104"/>
      <c r="L126" s="104"/>
      <c r="M126" s="104"/>
      <c r="N126" s="105"/>
      <c r="O126" s="106">
        <f> SUm(O114:O125)</f>
        <v>81634.55537</v>
      </c>
    </row>
    <row r="127" ht="14.25" customHeight="1">
      <c r="H127" s="103" t="s">
        <v>100</v>
      </c>
      <c r="I127" s="72"/>
      <c r="J127" s="104"/>
      <c r="K127" s="104"/>
      <c r="L127" s="104"/>
      <c r="M127" s="104"/>
      <c r="N127" s="105"/>
      <c r="O127" s="106">
        <f>O126/8</f>
        <v>10204.31942</v>
      </c>
    </row>
    <row r="128" ht="14.25" customHeight="1"/>
    <row r="129" ht="18.0" customHeight="1">
      <c r="H129" s="10"/>
      <c r="I129" s="11" t="s">
        <v>101</v>
      </c>
      <c r="J129" s="2"/>
      <c r="K129" s="2"/>
      <c r="L129" s="2"/>
      <c r="M129" s="2"/>
      <c r="N129" s="2"/>
      <c r="O129" s="2"/>
      <c r="P129" s="3"/>
    </row>
    <row r="130" ht="14.25" customHeight="1">
      <c r="H130" s="16"/>
      <c r="I130" s="17"/>
      <c r="J130" s="18" t="s">
        <v>11</v>
      </c>
      <c r="K130" s="19"/>
      <c r="L130" s="20" t="s">
        <v>102</v>
      </c>
      <c r="M130" s="21" t="s">
        <v>10</v>
      </c>
      <c r="N130" s="19"/>
      <c r="O130" s="19"/>
      <c r="P130" s="22"/>
    </row>
    <row r="131" ht="14.25" customHeight="1">
      <c r="H131" s="16"/>
      <c r="I131" s="27"/>
      <c r="J131" s="28"/>
      <c r="K131" s="29"/>
      <c r="L131" s="30"/>
      <c r="M131" s="31"/>
      <c r="N131" s="19"/>
      <c r="O131" s="31"/>
      <c r="P131" s="32"/>
    </row>
    <row r="132" ht="14.25" customHeight="1">
      <c r="H132" s="36" t="s">
        <v>15</v>
      </c>
      <c r="I132" s="37" t="s">
        <v>16</v>
      </c>
      <c r="J132" s="38" t="s">
        <v>17</v>
      </c>
      <c r="K132" s="38" t="s">
        <v>18</v>
      </c>
      <c r="L132" s="38" t="s">
        <v>19</v>
      </c>
      <c r="M132" s="38" t="s">
        <v>20</v>
      </c>
      <c r="N132" s="39" t="s">
        <v>21</v>
      </c>
      <c r="O132" s="38" t="s">
        <v>22</v>
      </c>
      <c r="P132" s="32"/>
    </row>
    <row r="133" ht="14.25" customHeight="1">
      <c r="H133" s="41" t="s">
        <v>24</v>
      </c>
      <c r="I133" s="42" t="s">
        <v>60</v>
      </c>
      <c r="J133" s="43">
        <f t="shared" ref="J133:J137" si="29">VLOOKUP(I133,$B$8:$E$325,2,0)</f>
        <v>1000</v>
      </c>
      <c r="K133" s="43" t="str">
        <f t="shared" ref="K133:K137" si="30">VLOOKUP(I133,$B$8:$E$325,3,0)</f>
        <v>gram</v>
      </c>
      <c r="L133" s="43">
        <f t="shared" ref="L133:L137" si="31">VLOOKUP(I133,$B$8:$E$325,4,0)</f>
        <v>300000</v>
      </c>
      <c r="M133" s="44">
        <v>60.0</v>
      </c>
      <c r="N133" s="45">
        <v>1.0</v>
      </c>
      <c r="O133" s="43">
        <f t="shared" ref="O133:O137" si="32">L133/J133*M133*N133</f>
        <v>18000</v>
      </c>
      <c r="P133" s="32"/>
    </row>
    <row r="134" ht="14.25" customHeight="1">
      <c r="H134" s="41" t="s">
        <v>26</v>
      </c>
      <c r="I134" s="50" t="s">
        <v>63</v>
      </c>
      <c r="J134" s="43">
        <f t="shared" si="29"/>
        <v>400</v>
      </c>
      <c r="K134" s="43" t="str">
        <f t="shared" si="30"/>
        <v>gram</v>
      </c>
      <c r="L134" s="43">
        <f t="shared" si="31"/>
        <v>28000</v>
      </c>
      <c r="M134" s="44">
        <v>20.0</v>
      </c>
      <c r="N134" s="45">
        <v>1.0</v>
      </c>
      <c r="O134" s="43">
        <f t="shared" si="32"/>
        <v>1400</v>
      </c>
      <c r="P134" s="32"/>
    </row>
    <row r="135" ht="14.25" customHeight="1">
      <c r="H135" s="41" t="s">
        <v>28</v>
      </c>
      <c r="I135" s="52" t="s">
        <v>41</v>
      </c>
      <c r="J135" s="43">
        <f t="shared" si="29"/>
        <v>1000</v>
      </c>
      <c r="K135" s="43" t="str">
        <f t="shared" si="30"/>
        <v>gram</v>
      </c>
      <c r="L135" s="43">
        <f t="shared" si="31"/>
        <v>140000</v>
      </c>
      <c r="M135" s="53">
        <v>40.0</v>
      </c>
      <c r="N135" s="54">
        <v>1.0</v>
      </c>
      <c r="O135" s="43">
        <f t="shared" si="32"/>
        <v>5600</v>
      </c>
      <c r="P135" s="32"/>
    </row>
    <row r="136" ht="14.25" customHeight="1">
      <c r="H136" s="57" t="s">
        <v>31</v>
      </c>
      <c r="I136" s="50" t="s">
        <v>59</v>
      </c>
      <c r="J136" s="43">
        <f t="shared" si="29"/>
        <v>275</v>
      </c>
      <c r="K136" s="43" t="str">
        <f t="shared" si="30"/>
        <v>ml</v>
      </c>
      <c r="L136" s="43">
        <f t="shared" si="31"/>
        <v>50000</v>
      </c>
      <c r="M136" s="58">
        <v>10.0</v>
      </c>
      <c r="N136" s="59">
        <v>1.0</v>
      </c>
      <c r="O136" s="43">
        <f t="shared" si="32"/>
        <v>1818.181818</v>
      </c>
      <c r="P136" s="32"/>
    </row>
    <row r="137" ht="14.25" customHeight="1">
      <c r="H137" s="57" t="s">
        <v>33</v>
      </c>
      <c r="I137" s="50" t="s">
        <v>74</v>
      </c>
      <c r="J137" s="43">
        <f t="shared" si="29"/>
        <v>500</v>
      </c>
      <c r="K137" s="43" t="str">
        <f t="shared" si="30"/>
        <v>gram</v>
      </c>
      <c r="L137" s="43">
        <f t="shared" si="31"/>
        <v>165000</v>
      </c>
      <c r="M137" s="61">
        <v>200.0</v>
      </c>
      <c r="N137" s="59">
        <v>1.0</v>
      </c>
      <c r="O137" s="43">
        <f t="shared" si="32"/>
        <v>66000</v>
      </c>
      <c r="P137" s="32"/>
    </row>
    <row r="138" ht="14.25" customHeight="1">
      <c r="H138" s="103" t="s">
        <v>103</v>
      </c>
      <c r="I138" s="72"/>
      <c r="J138" s="104"/>
      <c r="K138" s="104"/>
      <c r="L138" s="104"/>
      <c r="M138" s="104"/>
      <c r="N138" s="105"/>
      <c r="O138" s="106">
        <f> SUm(O133:O137)</f>
        <v>92818.18182</v>
      </c>
    </row>
    <row r="139" ht="14.25" customHeight="1">
      <c r="H139" s="103" t="s">
        <v>104</v>
      </c>
      <c r="I139" s="72"/>
      <c r="J139" s="104"/>
      <c r="K139" s="104"/>
      <c r="L139" s="104"/>
      <c r="M139" s="104"/>
      <c r="N139" s="105"/>
      <c r="O139" s="106">
        <f>O138/16</f>
        <v>5801.136364</v>
      </c>
    </row>
    <row r="140" ht="14.25" customHeight="1">
      <c r="H140" s="93" t="s">
        <v>105</v>
      </c>
      <c r="I140" s="72"/>
      <c r="J140" s="94"/>
      <c r="K140" s="94"/>
      <c r="L140" s="95"/>
      <c r="M140" s="95"/>
      <c r="N140" s="96"/>
      <c r="O140" s="97">
        <f>O139+O127</f>
        <v>16005.45579</v>
      </c>
    </row>
    <row r="141" ht="14.25" customHeight="1"/>
    <row r="142" ht="14.25" customHeight="1"/>
    <row r="143" ht="21.0" customHeight="1">
      <c r="H143" s="11" t="s">
        <v>106</v>
      </c>
      <c r="I143" s="2"/>
      <c r="J143" s="2"/>
      <c r="K143" s="2"/>
      <c r="L143" s="2"/>
      <c r="M143" s="2"/>
      <c r="N143" s="2"/>
      <c r="O143" s="3"/>
    </row>
    <row r="144" ht="21.0" customHeight="1">
      <c r="H144" s="86"/>
      <c r="I144" s="86"/>
      <c r="J144" s="86" t="s">
        <v>107</v>
      </c>
      <c r="K144" s="86"/>
      <c r="L144" s="86"/>
      <c r="M144" s="86"/>
      <c r="N144" s="86"/>
      <c r="O144" s="86"/>
    </row>
    <row r="145" ht="14.25" customHeight="1">
      <c r="H145" s="16"/>
      <c r="I145" s="17"/>
      <c r="J145" s="18" t="s">
        <v>11</v>
      </c>
      <c r="K145" s="19"/>
      <c r="L145" s="20" t="s">
        <v>89</v>
      </c>
      <c r="M145" s="21" t="s">
        <v>10</v>
      </c>
      <c r="N145" s="19"/>
      <c r="O145" s="19"/>
      <c r="P145" s="22"/>
    </row>
    <row r="146" ht="14.25" customHeight="1">
      <c r="H146" s="16"/>
      <c r="I146" s="27"/>
      <c r="J146" s="28"/>
      <c r="K146" s="29"/>
      <c r="L146" s="30"/>
      <c r="M146" s="31"/>
      <c r="N146" s="19"/>
      <c r="O146" s="31"/>
      <c r="P146" s="32"/>
    </row>
    <row r="147" ht="14.25" customHeight="1">
      <c r="H147" s="36" t="s">
        <v>15</v>
      </c>
      <c r="I147" s="37" t="s">
        <v>16</v>
      </c>
      <c r="J147" s="38" t="s">
        <v>17</v>
      </c>
      <c r="K147" s="38" t="s">
        <v>18</v>
      </c>
      <c r="L147" s="38" t="s">
        <v>19</v>
      </c>
      <c r="M147" s="38" t="s">
        <v>20</v>
      </c>
      <c r="N147" s="39" t="s">
        <v>21</v>
      </c>
      <c r="O147" s="38" t="s">
        <v>22</v>
      </c>
      <c r="P147" s="32"/>
    </row>
    <row r="148" ht="14.25" customHeight="1">
      <c r="H148" s="41" t="s">
        <v>24</v>
      </c>
      <c r="I148" s="42" t="s">
        <v>47</v>
      </c>
      <c r="J148" s="43">
        <f t="shared" ref="J148:J159" si="33">VLOOKUP(I148,$B$8:$E$325,2,0)</f>
        <v>380</v>
      </c>
      <c r="K148" s="43" t="str">
        <f t="shared" ref="K148:K159" si="34">VLOOKUP(I148,$B$8:$E$325,3,0)</f>
        <v>gram</v>
      </c>
      <c r="L148" s="43">
        <f t="shared" ref="L148:L159" si="35">VLOOKUP(I148,$B$8:$E$325,4,0)</f>
        <v>135000</v>
      </c>
      <c r="M148" s="44">
        <v>100.0</v>
      </c>
      <c r="N148" s="45">
        <v>1.0</v>
      </c>
      <c r="O148" s="43">
        <f t="shared" ref="O148:O159" si="36">L148/J148*M148*N148</f>
        <v>35526.31579</v>
      </c>
      <c r="P148" s="32"/>
    </row>
    <row r="149" ht="14.25" customHeight="1">
      <c r="H149" s="41" t="s">
        <v>26</v>
      </c>
      <c r="I149" s="50" t="s">
        <v>13</v>
      </c>
      <c r="J149" s="43">
        <f t="shared" si="33"/>
        <v>1000</v>
      </c>
      <c r="K149" s="43" t="str">
        <f t="shared" si="34"/>
        <v>gram</v>
      </c>
      <c r="L149" s="43">
        <f t="shared" si="35"/>
        <v>65000</v>
      </c>
      <c r="M149" s="44">
        <v>50.0</v>
      </c>
      <c r="N149" s="45">
        <v>1.0</v>
      </c>
      <c r="O149" s="43">
        <f t="shared" si="36"/>
        <v>3250</v>
      </c>
      <c r="P149" s="32"/>
    </row>
    <row r="150" ht="14.25" customHeight="1">
      <c r="H150" s="41" t="s">
        <v>28</v>
      </c>
      <c r="I150" s="52" t="s">
        <v>14</v>
      </c>
      <c r="J150" s="43">
        <f t="shared" si="33"/>
        <v>1000</v>
      </c>
      <c r="K150" s="43" t="str">
        <f t="shared" si="34"/>
        <v>gram</v>
      </c>
      <c r="L150" s="43">
        <f t="shared" si="35"/>
        <v>22000</v>
      </c>
      <c r="M150" s="53">
        <v>50.0</v>
      </c>
      <c r="N150" s="54">
        <v>1.0</v>
      </c>
      <c r="O150" s="43">
        <f t="shared" si="36"/>
        <v>1100</v>
      </c>
      <c r="P150" s="32"/>
    </row>
    <row r="151" ht="14.25" customHeight="1">
      <c r="H151" s="57" t="s">
        <v>31</v>
      </c>
      <c r="I151" s="50" t="s">
        <v>23</v>
      </c>
      <c r="J151" s="43">
        <f t="shared" si="33"/>
        <v>250</v>
      </c>
      <c r="K151" s="43" t="str">
        <f t="shared" si="34"/>
        <v>gram</v>
      </c>
      <c r="L151" s="43">
        <f t="shared" si="35"/>
        <v>6000</v>
      </c>
      <c r="M151" s="58">
        <v>1.0</v>
      </c>
      <c r="N151" s="59">
        <v>1.0</v>
      </c>
      <c r="O151" s="43">
        <f t="shared" si="36"/>
        <v>24</v>
      </c>
      <c r="P151" s="32"/>
    </row>
    <row r="152" ht="14.25" customHeight="1">
      <c r="H152" s="57" t="s">
        <v>33</v>
      </c>
      <c r="I152" s="50" t="s">
        <v>29</v>
      </c>
      <c r="J152" s="43">
        <f t="shared" si="33"/>
        <v>10</v>
      </c>
      <c r="K152" s="43" t="str">
        <f t="shared" si="34"/>
        <v>quả</v>
      </c>
      <c r="L152" s="43">
        <f t="shared" si="35"/>
        <v>28000</v>
      </c>
      <c r="M152" s="61">
        <v>1.0</v>
      </c>
      <c r="N152" s="59">
        <v>1.0</v>
      </c>
      <c r="O152" s="43">
        <f t="shared" si="36"/>
        <v>2800</v>
      </c>
      <c r="P152" s="32"/>
    </row>
    <row r="153" ht="14.25" customHeight="1">
      <c r="H153" s="57" t="s">
        <v>36</v>
      </c>
      <c r="I153" s="50" t="s">
        <v>59</v>
      </c>
      <c r="J153" s="43">
        <f t="shared" si="33"/>
        <v>275</v>
      </c>
      <c r="K153" s="43" t="str">
        <f t="shared" si="34"/>
        <v>ml</v>
      </c>
      <c r="L153" s="43">
        <f t="shared" si="35"/>
        <v>50000</v>
      </c>
      <c r="M153" s="63">
        <v>15.0</v>
      </c>
      <c r="N153" s="59">
        <v>1.0</v>
      </c>
      <c r="O153" s="43">
        <f t="shared" si="36"/>
        <v>2727.272727</v>
      </c>
      <c r="P153" s="32"/>
    </row>
    <row r="154" ht="14.25" customHeight="1">
      <c r="H154" s="57" t="s">
        <v>38</v>
      </c>
      <c r="I154" s="50" t="s">
        <v>61</v>
      </c>
      <c r="J154" s="43">
        <f t="shared" si="33"/>
        <v>40</v>
      </c>
      <c r="K154" s="43" t="str">
        <f t="shared" si="34"/>
        <v>gram</v>
      </c>
      <c r="L154" s="43">
        <f t="shared" si="35"/>
        <v>25000</v>
      </c>
      <c r="M154" s="58">
        <v>10.0</v>
      </c>
      <c r="N154" s="59">
        <v>1.0</v>
      </c>
      <c r="O154" s="43">
        <f t="shared" si="36"/>
        <v>6250</v>
      </c>
      <c r="P154" s="32"/>
    </row>
    <row r="155" ht="14.25" customHeight="1">
      <c r="H155" s="57" t="s">
        <v>40</v>
      </c>
      <c r="I155" s="50" t="s">
        <v>27</v>
      </c>
      <c r="J155" s="43">
        <f t="shared" si="33"/>
        <v>344</v>
      </c>
      <c r="K155" s="43" t="str">
        <f t="shared" si="34"/>
        <v>gram</v>
      </c>
      <c r="L155" s="43">
        <f t="shared" si="35"/>
        <v>35000</v>
      </c>
      <c r="M155" s="58">
        <v>1.0</v>
      </c>
      <c r="N155" s="59">
        <v>1.0</v>
      </c>
      <c r="O155" s="43">
        <f t="shared" si="36"/>
        <v>101.744186</v>
      </c>
      <c r="P155" s="32"/>
    </row>
    <row r="156" ht="14.25" customHeight="1">
      <c r="H156" s="57" t="s">
        <v>42</v>
      </c>
      <c r="I156" s="50" t="s">
        <v>9</v>
      </c>
      <c r="J156" s="43">
        <f t="shared" si="33"/>
        <v>1000</v>
      </c>
      <c r="K156" s="43" t="str">
        <f t="shared" si="34"/>
        <v>gram</v>
      </c>
      <c r="L156" s="43">
        <f t="shared" si="35"/>
        <v>30000</v>
      </c>
      <c r="M156" s="58">
        <v>180.0</v>
      </c>
      <c r="N156" s="59">
        <v>1.0</v>
      </c>
      <c r="O156" s="43">
        <f t="shared" si="36"/>
        <v>5400</v>
      </c>
      <c r="P156" s="65"/>
    </row>
    <row r="157" ht="14.25" customHeight="1">
      <c r="H157" s="57" t="s">
        <v>44</v>
      </c>
      <c r="I157" s="50" t="s">
        <v>39</v>
      </c>
      <c r="J157" s="43">
        <f t="shared" si="33"/>
        <v>500</v>
      </c>
      <c r="K157" s="43" t="str">
        <f t="shared" si="34"/>
        <v>gram</v>
      </c>
      <c r="L157" s="43">
        <f t="shared" si="35"/>
        <v>128000</v>
      </c>
      <c r="M157" s="58">
        <v>20.0</v>
      </c>
      <c r="N157" s="59">
        <v>1.0</v>
      </c>
      <c r="O157" s="43">
        <f t="shared" si="36"/>
        <v>5120</v>
      </c>
      <c r="P157" s="32"/>
    </row>
    <row r="158" ht="14.25" customHeight="1">
      <c r="H158" s="70" t="s">
        <v>46</v>
      </c>
      <c r="I158" s="50" t="s">
        <v>57</v>
      </c>
      <c r="J158" s="43">
        <f t="shared" si="33"/>
        <v>500</v>
      </c>
      <c r="K158" s="43" t="str">
        <f t="shared" si="34"/>
        <v>gram</v>
      </c>
      <c r="L158" s="43">
        <f t="shared" si="35"/>
        <v>180000</v>
      </c>
      <c r="M158" s="58">
        <v>80.0</v>
      </c>
      <c r="N158" s="59">
        <v>1.0</v>
      </c>
      <c r="O158" s="43">
        <f t="shared" si="36"/>
        <v>28800</v>
      </c>
      <c r="P158" s="32"/>
    </row>
    <row r="159" ht="14.25" customHeight="1">
      <c r="H159" s="70" t="s">
        <v>71</v>
      </c>
      <c r="I159" s="92" t="s">
        <v>64</v>
      </c>
      <c r="J159" s="43">
        <f t="shared" si="33"/>
        <v>1000</v>
      </c>
      <c r="K159" s="43" t="str">
        <f t="shared" si="34"/>
        <v>gram</v>
      </c>
      <c r="L159" s="43">
        <f t="shared" si="35"/>
        <v>300000</v>
      </c>
      <c r="M159" s="58">
        <v>30.0</v>
      </c>
      <c r="N159" s="59">
        <v>1.0</v>
      </c>
      <c r="O159" s="43">
        <f t="shared" si="36"/>
        <v>9000</v>
      </c>
      <c r="P159" s="32"/>
    </row>
    <row r="160" ht="14.25" customHeight="1">
      <c r="H160" s="103" t="s">
        <v>108</v>
      </c>
      <c r="I160" s="72"/>
      <c r="J160" s="104"/>
      <c r="K160" s="104"/>
      <c r="L160" s="104"/>
      <c r="M160" s="104"/>
      <c r="N160" s="105"/>
      <c r="O160" s="106">
        <f> SUm(O148:O159)</f>
        <v>100099.3327</v>
      </c>
    </row>
    <row r="161" ht="14.25" customHeight="1">
      <c r="H161" s="103" t="s">
        <v>109</v>
      </c>
      <c r="I161" s="72"/>
      <c r="J161" s="104"/>
      <c r="K161" s="104"/>
      <c r="L161" s="104"/>
      <c r="M161" s="104"/>
      <c r="N161" s="105"/>
      <c r="O161" s="106">
        <f>O160/8</f>
        <v>12512.41659</v>
      </c>
    </row>
    <row r="162" ht="14.25" customHeight="1"/>
    <row r="163" ht="14.25" customHeight="1"/>
    <row r="164" ht="21.75" customHeight="1">
      <c r="H164" s="10"/>
      <c r="I164" s="11" t="s">
        <v>110</v>
      </c>
      <c r="J164" s="2"/>
      <c r="K164" s="2"/>
      <c r="L164" s="2"/>
      <c r="M164" s="2"/>
      <c r="N164" s="2"/>
      <c r="O164" s="2"/>
      <c r="P164" s="3"/>
    </row>
    <row r="165" ht="14.25" customHeight="1">
      <c r="H165" s="16"/>
      <c r="I165" s="17"/>
      <c r="J165" s="18" t="s">
        <v>11</v>
      </c>
      <c r="K165" s="19"/>
      <c r="L165" s="20" t="s">
        <v>111</v>
      </c>
      <c r="M165" s="21"/>
      <c r="N165" s="19"/>
      <c r="O165" s="19"/>
      <c r="P165" s="22"/>
    </row>
    <row r="166" ht="14.25" customHeight="1">
      <c r="H166" s="16"/>
      <c r="I166" s="27"/>
      <c r="J166" s="28"/>
      <c r="K166" s="29"/>
      <c r="L166" s="30"/>
      <c r="M166" s="31"/>
      <c r="N166" s="19"/>
      <c r="O166" s="31"/>
      <c r="P166" s="32"/>
    </row>
    <row r="167" ht="14.25" customHeight="1">
      <c r="H167" s="36" t="s">
        <v>15</v>
      </c>
      <c r="I167" s="37" t="s">
        <v>16</v>
      </c>
      <c r="J167" s="38" t="s">
        <v>17</v>
      </c>
      <c r="K167" s="38" t="s">
        <v>18</v>
      </c>
      <c r="L167" s="38" t="s">
        <v>19</v>
      </c>
      <c r="M167" s="38" t="s">
        <v>20</v>
      </c>
      <c r="N167" s="39" t="s">
        <v>21</v>
      </c>
      <c r="O167" s="38" t="s">
        <v>22</v>
      </c>
      <c r="P167" s="32"/>
    </row>
    <row r="168" ht="14.25" customHeight="1">
      <c r="H168" s="41" t="s">
        <v>24</v>
      </c>
      <c r="I168" s="42" t="s">
        <v>14</v>
      </c>
      <c r="J168" s="43">
        <f t="shared" ref="J168:J172" si="37">VLOOKUP(I168,$B$8:$E$325,2,0)</f>
        <v>1000</v>
      </c>
      <c r="K168" s="43" t="str">
        <f t="shared" ref="K168:K172" si="38">VLOOKUP(I168,$B$8:$E$325,3,0)</f>
        <v>gram</v>
      </c>
      <c r="L168" s="43">
        <f t="shared" ref="L168:L172" si="39">VLOOKUP(I168,$B$8:$E$325,4,0)</f>
        <v>22000</v>
      </c>
      <c r="M168" s="44">
        <v>200.0</v>
      </c>
      <c r="N168" s="45">
        <v>1.0</v>
      </c>
      <c r="O168" s="43">
        <f t="shared" ref="O168:O172" si="40">L168/J168*M168*N168</f>
        <v>4400</v>
      </c>
      <c r="P168" s="32"/>
    </row>
    <row r="169" ht="18.0" customHeight="1">
      <c r="H169" s="41" t="s">
        <v>26</v>
      </c>
      <c r="I169" s="50" t="s">
        <v>65</v>
      </c>
      <c r="J169" s="43">
        <f t="shared" si="37"/>
        <v>700</v>
      </c>
      <c r="K169" s="43" t="str">
        <f t="shared" si="38"/>
        <v>gram</v>
      </c>
      <c r="L169" s="43">
        <f t="shared" si="39"/>
        <v>65000</v>
      </c>
      <c r="M169" s="44">
        <v>40.0</v>
      </c>
      <c r="N169" s="45">
        <v>1.0</v>
      </c>
      <c r="O169" s="43">
        <f t="shared" si="40"/>
        <v>3714.285714</v>
      </c>
      <c r="P169" s="32"/>
    </row>
    <row r="170" ht="14.25" customHeight="1">
      <c r="H170" s="41" t="s">
        <v>28</v>
      </c>
      <c r="I170" s="52" t="s">
        <v>25</v>
      </c>
      <c r="J170" s="43">
        <f t="shared" si="37"/>
        <v>1000</v>
      </c>
      <c r="K170" s="43" t="str">
        <f t="shared" si="38"/>
        <v>gram</v>
      </c>
      <c r="L170" s="43">
        <f t="shared" si="39"/>
        <v>270000</v>
      </c>
      <c r="M170" s="53">
        <v>80.0</v>
      </c>
      <c r="N170" s="54">
        <v>1.0</v>
      </c>
      <c r="O170" s="43">
        <f t="shared" si="40"/>
        <v>21600</v>
      </c>
      <c r="P170" s="32"/>
    </row>
    <row r="171" ht="14.25" customHeight="1">
      <c r="H171" s="57" t="s">
        <v>31</v>
      </c>
      <c r="I171" s="50" t="s">
        <v>23</v>
      </c>
      <c r="J171" s="43">
        <f t="shared" si="37"/>
        <v>250</v>
      </c>
      <c r="K171" s="43" t="str">
        <f t="shared" si="38"/>
        <v>gram</v>
      </c>
      <c r="L171" s="43">
        <f t="shared" si="39"/>
        <v>6000</v>
      </c>
      <c r="M171" s="58">
        <v>2.0</v>
      </c>
      <c r="N171" s="59">
        <v>1.0</v>
      </c>
      <c r="O171" s="43">
        <f t="shared" si="40"/>
        <v>48</v>
      </c>
      <c r="P171" s="32"/>
    </row>
    <row r="172" ht="14.25" customHeight="1">
      <c r="H172" s="57" t="s">
        <v>33</v>
      </c>
      <c r="I172" s="50" t="s">
        <v>41</v>
      </c>
      <c r="J172" s="43">
        <f t="shared" si="37"/>
        <v>1000</v>
      </c>
      <c r="K172" s="43" t="str">
        <f t="shared" si="38"/>
        <v>gram</v>
      </c>
      <c r="L172" s="43">
        <f t="shared" si="39"/>
        <v>140000</v>
      </c>
      <c r="M172" s="61">
        <v>100.0</v>
      </c>
      <c r="N172" s="59">
        <v>1.0</v>
      </c>
      <c r="O172" s="43">
        <f t="shared" si="40"/>
        <v>14000</v>
      </c>
      <c r="P172" s="32"/>
    </row>
    <row r="173" ht="14.25" customHeight="1">
      <c r="H173" s="103" t="s">
        <v>112</v>
      </c>
      <c r="I173" s="72"/>
      <c r="J173" s="104"/>
      <c r="K173" s="104"/>
      <c r="L173" s="104"/>
      <c r="M173" s="104"/>
      <c r="N173" s="105"/>
      <c r="O173" s="106">
        <f> SUm(O168:O172)</f>
        <v>43762.28571</v>
      </c>
    </row>
    <row r="174" ht="14.25" customHeight="1">
      <c r="H174" s="103" t="s">
        <v>104</v>
      </c>
      <c r="I174" s="72"/>
      <c r="J174" s="104"/>
      <c r="K174" s="104"/>
      <c r="L174" s="104"/>
      <c r="M174" s="104"/>
      <c r="N174" s="105"/>
      <c r="O174" s="106">
        <f>O173/16</f>
        <v>2735.142857</v>
      </c>
    </row>
    <row r="175" ht="14.25" customHeight="1">
      <c r="H175" s="93" t="s">
        <v>113</v>
      </c>
      <c r="I175" s="72"/>
      <c r="J175" s="94"/>
      <c r="K175" s="94"/>
      <c r="L175" s="95"/>
      <c r="M175" s="95"/>
      <c r="N175" s="96"/>
      <c r="O175" s="97">
        <f>O161+O174</f>
        <v>15247.55944</v>
      </c>
    </row>
    <row r="176" ht="14.25" customHeight="1"/>
    <row r="177" ht="19.5" customHeight="1">
      <c r="H177" s="10"/>
      <c r="I177" s="11" t="s">
        <v>114</v>
      </c>
      <c r="J177" s="2"/>
      <c r="K177" s="2"/>
      <c r="L177" s="2"/>
      <c r="M177" s="2"/>
      <c r="N177" s="2"/>
      <c r="O177" s="2"/>
      <c r="P177" s="3"/>
    </row>
    <row r="178" ht="19.5" customHeight="1">
      <c r="H178" s="10"/>
      <c r="I178" s="86"/>
      <c r="J178" s="86" t="s">
        <v>115</v>
      </c>
      <c r="K178" s="86"/>
      <c r="L178" s="86"/>
      <c r="M178" s="86"/>
      <c r="N178" s="86"/>
      <c r="O178" s="86"/>
      <c r="P178" s="107"/>
    </row>
    <row r="179" ht="14.25" customHeight="1">
      <c r="H179" s="16"/>
      <c r="I179" s="17"/>
      <c r="J179" s="18" t="s">
        <v>11</v>
      </c>
      <c r="K179" s="19"/>
      <c r="L179" s="20" t="s">
        <v>89</v>
      </c>
      <c r="M179" s="21" t="s">
        <v>10</v>
      </c>
      <c r="N179" s="19"/>
      <c r="O179" s="19"/>
      <c r="P179" s="22"/>
    </row>
    <row r="180" ht="14.25" customHeight="1">
      <c r="H180" s="16"/>
      <c r="I180" s="27"/>
      <c r="J180" s="28"/>
      <c r="K180" s="29"/>
      <c r="L180" s="30"/>
      <c r="M180" s="31"/>
      <c r="N180" s="19"/>
      <c r="O180" s="31"/>
      <c r="P180" s="32"/>
    </row>
    <row r="181" ht="14.25" customHeight="1">
      <c r="H181" s="36" t="s">
        <v>15</v>
      </c>
      <c r="I181" s="37" t="s">
        <v>16</v>
      </c>
      <c r="J181" s="38" t="s">
        <v>17</v>
      </c>
      <c r="K181" s="38" t="s">
        <v>18</v>
      </c>
      <c r="L181" s="38" t="s">
        <v>19</v>
      </c>
      <c r="M181" s="38" t="s">
        <v>20</v>
      </c>
      <c r="N181" s="39" t="s">
        <v>21</v>
      </c>
      <c r="O181" s="38" t="s">
        <v>22</v>
      </c>
      <c r="P181" s="32"/>
    </row>
    <row r="182" ht="14.25" customHeight="1">
      <c r="H182" s="41" t="s">
        <v>24</v>
      </c>
      <c r="I182" s="42" t="s">
        <v>25</v>
      </c>
      <c r="J182" s="43">
        <f t="shared" ref="J182:J192" si="41">VLOOKUP(I182,$B$8:$E$325,2,0)</f>
        <v>1000</v>
      </c>
      <c r="K182" s="43" t="str">
        <f t="shared" ref="K182:K192" si="42">VLOOKUP(I182,$B$8:$E$325,3,0)</f>
        <v>gram</v>
      </c>
      <c r="L182" s="43">
        <f t="shared" ref="L182:L192" si="43">VLOOKUP(I182,$B$8:$E$325,4,0)</f>
        <v>270000</v>
      </c>
      <c r="M182" s="44">
        <v>100.0</v>
      </c>
      <c r="N182" s="45">
        <v>1.0</v>
      </c>
      <c r="O182" s="43">
        <f t="shared" ref="O182:O192" si="44">L182/J182*M182*N182</f>
        <v>27000</v>
      </c>
      <c r="P182" s="32"/>
    </row>
    <row r="183" ht="14.25" customHeight="1">
      <c r="H183" s="41" t="s">
        <v>26</v>
      </c>
      <c r="I183" s="50" t="s">
        <v>13</v>
      </c>
      <c r="J183" s="43">
        <f t="shared" si="41"/>
        <v>1000</v>
      </c>
      <c r="K183" s="43" t="str">
        <f t="shared" si="42"/>
        <v>gram</v>
      </c>
      <c r="L183" s="43">
        <f t="shared" si="43"/>
        <v>65000</v>
      </c>
      <c r="M183" s="44">
        <v>50.0</v>
      </c>
      <c r="N183" s="45">
        <v>1.0</v>
      </c>
      <c r="O183" s="43">
        <f t="shared" si="44"/>
        <v>3250</v>
      </c>
      <c r="P183" s="32"/>
    </row>
    <row r="184" ht="14.25" customHeight="1">
      <c r="H184" s="41" t="s">
        <v>28</v>
      </c>
      <c r="I184" s="52" t="s">
        <v>14</v>
      </c>
      <c r="J184" s="43">
        <f t="shared" si="41"/>
        <v>1000</v>
      </c>
      <c r="K184" s="43" t="str">
        <f t="shared" si="42"/>
        <v>gram</v>
      </c>
      <c r="L184" s="43">
        <f t="shared" si="43"/>
        <v>22000</v>
      </c>
      <c r="M184" s="53">
        <v>50.0</v>
      </c>
      <c r="N184" s="54">
        <v>1.0</v>
      </c>
      <c r="O184" s="43">
        <f t="shared" si="44"/>
        <v>1100</v>
      </c>
      <c r="P184" s="32"/>
    </row>
    <row r="185" ht="14.25" customHeight="1">
      <c r="H185" s="57" t="s">
        <v>31</v>
      </c>
      <c r="I185" s="50" t="s">
        <v>23</v>
      </c>
      <c r="J185" s="43">
        <f t="shared" si="41"/>
        <v>250</v>
      </c>
      <c r="K185" s="43" t="str">
        <f t="shared" si="42"/>
        <v>gram</v>
      </c>
      <c r="L185" s="43">
        <f t="shared" si="43"/>
        <v>6000</v>
      </c>
      <c r="M185" s="58">
        <v>1.0</v>
      </c>
      <c r="N185" s="59">
        <v>1.0</v>
      </c>
      <c r="O185" s="43">
        <f t="shared" si="44"/>
        <v>24</v>
      </c>
      <c r="P185" s="32"/>
    </row>
    <row r="186" ht="14.25" customHeight="1">
      <c r="H186" s="57" t="s">
        <v>33</v>
      </c>
      <c r="I186" s="50" t="s">
        <v>29</v>
      </c>
      <c r="J186" s="43">
        <f t="shared" si="41"/>
        <v>10</v>
      </c>
      <c r="K186" s="43" t="str">
        <f t="shared" si="42"/>
        <v>quả</v>
      </c>
      <c r="L186" s="43">
        <f t="shared" si="43"/>
        <v>28000</v>
      </c>
      <c r="M186" s="61">
        <v>1.0</v>
      </c>
      <c r="N186" s="59">
        <v>1.0</v>
      </c>
      <c r="O186" s="43">
        <f t="shared" si="44"/>
        <v>2800</v>
      </c>
      <c r="P186" s="32"/>
    </row>
    <row r="187" ht="14.25" customHeight="1">
      <c r="H187" s="57" t="s">
        <v>36</v>
      </c>
      <c r="I187" s="50" t="s">
        <v>52</v>
      </c>
      <c r="J187" s="43">
        <f t="shared" si="41"/>
        <v>250</v>
      </c>
      <c r="K187" s="43" t="str">
        <f t="shared" si="42"/>
        <v>gram</v>
      </c>
      <c r="L187" s="43">
        <f t="shared" si="43"/>
        <v>60000</v>
      </c>
      <c r="M187" s="63">
        <v>35.0</v>
      </c>
      <c r="N187" s="59">
        <v>1.0</v>
      </c>
      <c r="O187" s="43">
        <f t="shared" si="44"/>
        <v>8400</v>
      </c>
      <c r="P187" s="32"/>
    </row>
    <row r="188" ht="14.25" customHeight="1">
      <c r="H188" s="57" t="s">
        <v>40</v>
      </c>
      <c r="I188" s="50" t="s">
        <v>27</v>
      </c>
      <c r="J188" s="43">
        <f t="shared" si="41"/>
        <v>344</v>
      </c>
      <c r="K188" s="43" t="str">
        <f t="shared" si="42"/>
        <v>gram</v>
      </c>
      <c r="L188" s="43">
        <f t="shared" si="43"/>
        <v>35000</v>
      </c>
      <c r="M188" s="58">
        <v>1.0</v>
      </c>
      <c r="N188" s="59">
        <v>1.0</v>
      </c>
      <c r="O188" s="43">
        <f t="shared" si="44"/>
        <v>101.744186</v>
      </c>
      <c r="P188" s="32"/>
    </row>
    <row r="189" ht="14.25" customHeight="1">
      <c r="H189" s="57" t="s">
        <v>42</v>
      </c>
      <c r="I189" s="50" t="s">
        <v>9</v>
      </c>
      <c r="J189" s="43">
        <f t="shared" si="41"/>
        <v>1000</v>
      </c>
      <c r="K189" s="43" t="str">
        <f t="shared" si="42"/>
        <v>gram</v>
      </c>
      <c r="L189" s="43">
        <f t="shared" si="43"/>
        <v>30000</v>
      </c>
      <c r="M189" s="58">
        <v>190.0</v>
      </c>
      <c r="N189" s="59">
        <v>1.0</v>
      </c>
      <c r="O189" s="43">
        <f t="shared" si="44"/>
        <v>5700</v>
      </c>
      <c r="P189" s="65"/>
    </row>
    <row r="190" ht="14.25" customHeight="1">
      <c r="H190" s="57" t="s">
        <v>44</v>
      </c>
      <c r="I190" s="50" t="s">
        <v>39</v>
      </c>
      <c r="J190" s="43">
        <f t="shared" si="41"/>
        <v>500</v>
      </c>
      <c r="K190" s="43" t="str">
        <f t="shared" si="42"/>
        <v>gram</v>
      </c>
      <c r="L190" s="43">
        <f t="shared" si="43"/>
        <v>128000</v>
      </c>
      <c r="M190" s="58">
        <v>20.0</v>
      </c>
      <c r="N190" s="59">
        <v>1.0</v>
      </c>
      <c r="O190" s="43">
        <f t="shared" si="44"/>
        <v>5120</v>
      </c>
      <c r="P190" s="32"/>
    </row>
    <row r="191" ht="14.25" customHeight="1">
      <c r="H191" s="70" t="s">
        <v>46</v>
      </c>
      <c r="I191" s="50" t="s">
        <v>57</v>
      </c>
      <c r="J191" s="43">
        <f t="shared" si="41"/>
        <v>500</v>
      </c>
      <c r="K191" s="43" t="str">
        <f t="shared" si="42"/>
        <v>gram</v>
      </c>
      <c r="L191" s="43">
        <f t="shared" si="43"/>
        <v>180000</v>
      </c>
      <c r="M191" s="58">
        <v>70.0</v>
      </c>
      <c r="N191" s="59">
        <v>1.0</v>
      </c>
      <c r="O191" s="43">
        <f t="shared" si="44"/>
        <v>25200</v>
      </c>
      <c r="P191" s="32"/>
    </row>
    <row r="192" ht="14.25" customHeight="1">
      <c r="H192" s="70" t="s">
        <v>71</v>
      </c>
      <c r="I192" s="92" t="s">
        <v>62</v>
      </c>
      <c r="J192" s="43">
        <f t="shared" si="41"/>
        <v>156</v>
      </c>
      <c r="K192" s="43" t="str">
        <f t="shared" si="42"/>
        <v>gram</v>
      </c>
      <c r="L192" s="43">
        <f t="shared" si="43"/>
        <v>31000</v>
      </c>
      <c r="M192" s="58">
        <v>30.0</v>
      </c>
      <c r="N192" s="59">
        <v>1.0</v>
      </c>
      <c r="O192" s="43">
        <f t="shared" si="44"/>
        <v>5961.538462</v>
      </c>
      <c r="P192" s="32"/>
    </row>
    <row r="193" ht="14.25" customHeight="1">
      <c r="H193" s="103" t="s">
        <v>116</v>
      </c>
      <c r="I193" s="72"/>
      <c r="J193" s="104"/>
      <c r="K193" s="104"/>
      <c r="L193" s="104"/>
      <c r="M193" s="104"/>
      <c r="N193" s="105"/>
      <c r="O193" s="106">
        <f> SUm(O182:O192)</f>
        <v>84657.28265</v>
      </c>
    </row>
    <row r="194" ht="14.25" customHeight="1">
      <c r="H194" s="103" t="s">
        <v>117</v>
      </c>
      <c r="I194" s="72"/>
      <c r="J194" s="104"/>
      <c r="K194" s="104"/>
      <c r="L194" s="104"/>
      <c r="M194" s="104"/>
      <c r="N194" s="105"/>
      <c r="O194" s="106">
        <f>O193/8</f>
        <v>10582.16033</v>
      </c>
    </row>
    <row r="195" ht="14.25" customHeight="1">
      <c r="O195" s="108"/>
    </row>
    <row r="196" ht="14.25" customHeight="1">
      <c r="O196" s="109"/>
    </row>
    <row r="197" ht="14.25" customHeight="1">
      <c r="H197" s="10"/>
      <c r="I197" s="11" t="s">
        <v>118</v>
      </c>
      <c r="J197" s="2"/>
      <c r="K197" s="2"/>
      <c r="L197" s="2"/>
      <c r="M197" s="2"/>
      <c r="N197" s="2"/>
      <c r="O197" s="2"/>
      <c r="P197" s="3"/>
    </row>
    <row r="198" ht="14.25" customHeight="1">
      <c r="H198" s="16"/>
      <c r="I198" s="17"/>
      <c r="J198" s="18" t="s">
        <v>11</v>
      </c>
      <c r="K198" s="19"/>
      <c r="L198" s="20"/>
      <c r="M198" s="110" t="s">
        <v>119</v>
      </c>
      <c r="N198" s="19"/>
      <c r="O198" s="19"/>
      <c r="P198" s="22"/>
    </row>
    <row r="199" ht="14.25" customHeight="1">
      <c r="H199" s="16"/>
      <c r="I199" s="27"/>
      <c r="J199" s="28"/>
      <c r="K199" s="29"/>
      <c r="L199" s="30"/>
      <c r="M199" s="31"/>
      <c r="N199" s="19"/>
      <c r="O199" s="31"/>
      <c r="P199" s="32"/>
    </row>
    <row r="200" ht="18.75" customHeight="1">
      <c r="H200" s="36" t="s">
        <v>15</v>
      </c>
      <c r="I200" s="37" t="s">
        <v>16</v>
      </c>
      <c r="J200" s="38" t="s">
        <v>17</v>
      </c>
      <c r="K200" s="38" t="s">
        <v>18</v>
      </c>
      <c r="L200" s="38" t="s">
        <v>19</v>
      </c>
      <c r="M200" s="38" t="s">
        <v>20</v>
      </c>
      <c r="N200" s="39" t="s">
        <v>21</v>
      </c>
      <c r="O200" s="38" t="s">
        <v>22</v>
      </c>
      <c r="P200" s="32"/>
    </row>
    <row r="201" ht="14.25" customHeight="1">
      <c r="H201" s="41" t="s">
        <v>24</v>
      </c>
      <c r="I201" s="42" t="s">
        <v>43</v>
      </c>
      <c r="J201" s="43">
        <f t="shared" ref="J201:J206" si="45">VLOOKUP(I201,$B$8:$E$325,2,0)</f>
        <v>1000</v>
      </c>
      <c r="K201" s="43" t="str">
        <f t="shared" ref="K201:K206" si="46">VLOOKUP(I201,$B$8:$E$325,3,0)</f>
        <v>gram</v>
      </c>
      <c r="L201" s="43">
        <f t="shared" ref="L201:L206" si="47">VLOOKUP(I201,$B$8:$E$325,4,0)</f>
        <v>235000</v>
      </c>
      <c r="M201" s="44">
        <v>200.0</v>
      </c>
      <c r="N201" s="45">
        <v>1.0</v>
      </c>
      <c r="O201" s="43">
        <f t="shared" ref="O201:O206" si="48">L201/J201*M201*N201</f>
        <v>47000</v>
      </c>
      <c r="P201" s="32"/>
    </row>
    <row r="202" ht="14.25" customHeight="1">
      <c r="H202" s="41" t="s">
        <v>26</v>
      </c>
      <c r="I202" s="50" t="s">
        <v>29</v>
      </c>
      <c r="J202" s="43">
        <f t="shared" si="45"/>
        <v>10</v>
      </c>
      <c r="K202" s="43" t="str">
        <f t="shared" si="46"/>
        <v>quả</v>
      </c>
      <c r="L202" s="43">
        <f t="shared" si="47"/>
        <v>28000</v>
      </c>
      <c r="M202" s="44">
        <v>1.0</v>
      </c>
      <c r="N202" s="45">
        <v>1.0</v>
      </c>
      <c r="O202" s="43">
        <f t="shared" si="48"/>
        <v>2800</v>
      </c>
      <c r="P202" s="32"/>
    </row>
    <row r="203" ht="14.25" customHeight="1">
      <c r="H203" s="41" t="s">
        <v>28</v>
      </c>
      <c r="I203" s="52" t="s">
        <v>14</v>
      </c>
      <c r="J203" s="43">
        <f t="shared" si="45"/>
        <v>1000</v>
      </c>
      <c r="K203" s="43" t="str">
        <f t="shared" si="46"/>
        <v>gram</v>
      </c>
      <c r="L203" s="43">
        <f t="shared" si="47"/>
        <v>22000</v>
      </c>
      <c r="M203" s="53">
        <v>40.0</v>
      </c>
      <c r="N203" s="54">
        <v>1.0</v>
      </c>
      <c r="O203" s="43">
        <f t="shared" si="48"/>
        <v>880</v>
      </c>
      <c r="P203" s="32"/>
    </row>
    <row r="204" ht="14.25" customHeight="1">
      <c r="H204" s="57" t="s">
        <v>31</v>
      </c>
      <c r="I204" s="50" t="s">
        <v>23</v>
      </c>
      <c r="J204" s="43">
        <f t="shared" si="45"/>
        <v>250</v>
      </c>
      <c r="K204" s="43" t="str">
        <f t="shared" si="46"/>
        <v>gram</v>
      </c>
      <c r="L204" s="43">
        <f t="shared" si="47"/>
        <v>6000</v>
      </c>
      <c r="M204" s="58">
        <v>1.0</v>
      </c>
      <c r="N204" s="59">
        <v>1.0</v>
      </c>
      <c r="O204" s="43">
        <f t="shared" si="48"/>
        <v>24</v>
      </c>
      <c r="P204" s="32"/>
    </row>
    <row r="205" ht="14.25" customHeight="1">
      <c r="H205" s="57" t="s">
        <v>33</v>
      </c>
      <c r="I205" s="50" t="s">
        <v>41</v>
      </c>
      <c r="J205" s="43">
        <f t="shared" si="45"/>
        <v>1000</v>
      </c>
      <c r="K205" s="43" t="str">
        <f t="shared" si="46"/>
        <v>gram</v>
      </c>
      <c r="L205" s="43">
        <f t="shared" si="47"/>
        <v>140000</v>
      </c>
      <c r="M205" s="61">
        <v>40.0</v>
      </c>
      <c r="N205" s="59">
        <v>1.0</v>
      </c>
      <c r="O205" s="43">
        <f t="shared" si="48"/>
        <v>5600</v>
      </c>
      <c r="P205" s="32"/>
    </row>
    <row r="206" ht="14.25" customHeight="1">
      <c r="H206" s="70" t="s">
        <v>36</v>
      </c>
      <c r="I206" s="92" t="s">
        <v>34</v>
      </c>
      <c r="J206" s="43">
        <f t="shared" si="45"/>
        <v>500</v>
      </c>
      <c r="K206" s="43" t="str">
        <f t="shared" si="46"/>
        <v>ml</v>
      </c>
      <c r="L206" s="43">
        <f t="shared" si="47"/>
        <v>259000</v>
      </c>
      <c r="M206" s="61">
        <v>2.5</v>
      </c>
      <c r="N206" s="59">
        <v>1.0</v>
      </c>
      <c r="O206" s="43">
        <f t="shared" si="48"/>
        <v>1295</v>
      </c>
      <c r="P206" s="32"/>
    </row>
    <row r="207" ht="28.5" customHeight="1">
      <c r="H207" s="103" t="s">
        <v>120</v>
      </c>
      <c r="I207" s="72"/>
      <c r="J207" s="104"/>
      <c r="K207" s="104"/>
      <c r="L207" s="104"/>
      <c r="M207" s="104"/>
      <c r="N207" s="105"/>
      <c r="O207" s="106">
        <f> SUm(O201:O206)</f>
        <v>57599</v>
      </c>
    </row>
    <row r="208" ht="14.25" customHeight="1">
      <c r="H208" s="103" t="s">
        <v>121</v>
      </c>
      <c r="I208" s="72"/>
      <c r="J208" s="104"/>
      <c r="K208" s="104"/>
      <c r="L208" s="104"/>
      <c r="M208" s="104"/>
      <c r="N208" s="105"/>
      <c r="O208" s="106">
        <f>O207/16</f>
        <v>3599.9375</v>
      </c>
    </row>
    <row r="209" ht="14.25" customHeight="1">
      <c r="H209" s="93" t="s">
        <v>122</v>
      </c>
      <c r="I209" s="72"/>
      <c r="J209" s="94"/>
      <c r="K209" s="94"/>
      <c r="L209" s="95"/>
      <c r="M209" s="95"/>
      <c r="N209" s="96"/>
      <c r="O209" s="97">
        <f>O194+O208</f>
        <v>14182.09783</v>
      </c>
    </row>
    <row r="210" ht="14.25" customHeight="1"/>
    <row r="211" ht="14.25" customHeight="1">
      <c r="H211" s="10"/>
      <c r="I211" s="11" t="s">
        <v>123</v>
      </c>
      <c r="J211" s="2"/>
      <c r="K211" s="2"/>
      <c r="L211" s="2"/>
      <c r="M211" s="2"/>
      <c r="N211" s="2"/>
      <c r="O211" s="2"/>
      <c r="P211" s="3"/>
    </row>
    <row r="212" ht="14.25" customHeight="1">
      <c r="H212" s="10"/>
      <c r="I212" s="86"/>
      <c r="J212" s="86" t="s">
        <v>124</v>
      </c>
      <c r="K212" s="86"/>
      <c r="L212" s="86"/>
      <c r="M212" s="86"/>
      <c r="N212" s="86"/>
      <c r="O212" s="86"/>
      <c r="P212" s="107"/>
    </row>
    <row r="213" ht="19.5" customHeight="1">
      <c r="H213" s="16"/>
      <c r="I213" s="17"/>
      <c r="J213" s="18" t="s">
        <v>11</v>
      </c>
      <c r="K213" s="19"/>
      <c r="L213" s="20" t="s">
        <v>89</v>
      </c>
      <c r="M213" s="21" t="s">
        <v>10</v>
      </c>
      <c r="N213" s="19"/>
      <c r="O213" s="19"/>
      <c r="P213" s="22"/>
    </row>
    <row r="214" ht="14.25" customHeight="1">
      <c r="H214" s="16"/>
      <c r="I214" s="27"/>
      <c r="J214" s="28"/>
      <c r="K214" s="29"/>
      <c r="L214" s="30"/>
      <c r="M214" s="31"/>
      <c r="N214" s="19"/>
      <c r="O214" s="31"/>
      <c r="P214" s="32"/>
    </row>
    <row r="215" ht="14.25" customHeight="1">
      <c r="H215" s="36" t="s">
        <v>15</v>
      </c>
      <c r="I215" s="37" t="s">
        <v>16</v>
      </c>
      <c r="J215" s="38" t="s">
        <v>17</v>
      </c>
      <c r="K215" s="38" t="s">
        <v>18</v>
      </c>
      <c r="L215" s="38" t="s">
        <v>19</v>
      </c>
      <c r="M215" s="38" t="s">
        <v>20</v>
      </c>
      <c r="N215" s="39" t="s">
        <v>21</v>
      </c>
      <c r="O215" s="38" t="s">
        <v>22</v>
      </c>
      <c r="P215" s="32"/>
    </row>
    <row r="216" ht="14.25" customHeight="1">
      <c r="H216" s="41" t="s">
        <v>24</v>
      </c>
      <c r="I216" s="42" t="s">
        <v>25</v>
      </c>
      <c r="J216" s="43">
        <f t="shared" ref="J216:J227" si="49">VLOOKUP(I216,$B$8:$E$325,2,0)</f>
        <v>1000</v>
      </c>
      <c r="K216" s="43" t="str">
        <f t="shared" ref="K216:K227" si="50">VLOOKUP(I216,$B$8:$E$325,3,0)</f>
        <v>gram</v>
      </c>
      <c r="L216" s="43">
        <f t="shared" ref="L216:L227" si="51">VLOOKUP(I216,$B$8:$E$325,4,0)</f>
        <v>270000</v>
      </c>
      <c r="M216" s="44">
        <v>100.0</v>
      </c>
      <c r="N216" s="45">
        <v>1.0</v>
      </c>
      <c r="O216" s="43">
        <f t="shared" ref="O216:O227" si="52">L216/J216*M216*N216</f>
        <v>27000</v>
      </c>
      <c r="P216" s="32"/>
    </row>
    <row r="217" ht="14.25" customHeight="1">
      <c r="H217" s="41" t="s">
        <v>26</v>
      </c>
      <c r="I217" s="50" t="s">
        <v>13</v>
      </c>
      <c r="J217" s="43">
        <f t="shared" si="49"/>
        <v>1000</v>
      </c>
      <c r="K217" s="43" t="str">
        <f t="shared" si="50"/>
        <v>gram</v>
      </c>
      <c r="L217" s="43">
        <f t="shared" si="51"/>
        <v>65000</v>
      </c>
      <c r="M217" s="44">
        <v>50.0</v>
      </c>
      <c r="N217" s="45">
        <v>1.0</v>
      </c>
      <c r="O217" s="43">
        <f t="shared" si="52"/>
        <v>3250</v>
      </c>
      <c r="P217" s="32"/>
    </row>
    <row r="218" ht="14.25" customHeight="1">
      <c r="H218" s="41" t="s">
        <v>28</v>
      </c>
      <c r="I218" s="52" t="s">
        <v>14</v>
      </c>
      <c r="J218" s="43">
        <f t="shared" si="49"/>
        <v>1000</v>
      </c>
      <c r="K218" s="43" t="str">
        <f t="shared" si="50"/>
        <v>gram</v>
      </c>
      <c r="L218" s="43">
        <f t="shared" si="51"/>
        <v>22000</v>
      </c>
      <c r="M218" s="53">
        <v>50.0</v>
      </c>
      <c r="N218" s="54">
        <v>1.0</v>
      </c>
      <c r="O218" s="43">
        <f t="shared" si="52"/>
        <v>1100</v>
      </c>
      <c r="P218" s="32"/>
    </row>
    <row r="219" ht="14.25" customHeight="1">
      <c r="H219" s="57" t="s">
        <v>31</v>
      </c>
      <c r="I219" s="50" t="s">
        <v>23</v>
      </c>
      <c r="J219" s="43">
        <f t="shared" si="49"/>
        <v>250</v>
      </c>
      <c r="K219" s="43" t="str">
        <f t="shared" si="50"/>
        <v>gram</v>
      </c>
      <c r="L219" s="43">
        <f t="shared" si="51"/>
        <v>6000</v>
      </c>
      <c r="M219" s="58">
        <v>1.0</v>
      </c>
      <c r="N219" s="59">
        <v>1.0</v>
      </c>
      <c r="O219" s="43">
        <f t="shared" si="52"/>
        <v>24</v>
      </c>
      <c r="P219" s="32"/>
    </row>
    <row r="220" ht="14.25" customHeight="1">
      <c r="H220" s="57" t="s">
        <v>33</v>
      </c>
      <c r="I220" s="50" t="s">
        <v>29</v>
      </c>
      <c r="J220" s="43">
        <f t="shared" si="49"/>
        <v>10</v>
      </c>
      <c r="K220" s="43" t="str">
        <f t="shared" si="50"/>
        <v>quả</v>
      </c>
      <c r="L220" s="43">
        <f t="shared" si="51"/>
        <v>28000</v>
      </c>
      <c r="M220" s="61">
        <v>1.0</v>
      </c>
      <c r="N220" s="59">
        <v>1.0</v>
      </c>
      <c r="O220" s="43">
        <f t="shared" si="52"/>
        <v>2800</v>
      </c>
      <c r="P220" s="32"/>
    </row>
    <row r="221" ht="14.25" customHeight="1">
      <c r="H221" s="57" t="s">
        <v>36</v>
      </c>
      <c r="I221" s="50" t="s">
        <v>51</v>
      </c>
      <c r="J221" s="43">
        <f t="shared" si="49"/>
        <v>100</v>
      </c>
      <c r="K221" s="43" t="str">
        <f t="shared" si="50"/>
        <v>gram</v>
      </c>
      <c r="L221" s="43">
        <f t="shared" si="51"/>
        <v>100000</v>
      </c>
      <c r="M221" s="63">
        <v>7.0</v>
      </c>
      <c r="N221" s="59">
        <v>1.0</v>
      </c>
      <c r="O221" s="43">
        <f t="shared" si="52"/>
        <v>7000</v>
      </c>
      <c r="P221" s="32"/>
    </row>
    <row r="222" ht="14.25" customHeight="1">
      <c r="H222" s="57" t="s">
        <v>38</v>
      </c>
      <c r="I222" s="50" t="s">
        <v>34</v>
      </c>
      <c r="J222" s="43">
        <f t="shared" si="49"/>
        <v>500</v>
      </c>
      <c r="K222" s="43" t="str">
        <f t="shared" si="50"/>
        <v>ml</v>
      </c>
      <c r="L222" s="43">
        <f t="shared" si="51"/>
        <v>259000</v>
      </c>
      <c r="M222" s="58">
        <v>2.5</v>
      </c>
      <c r="N222" s="59">
        <v>1.0</v>
      </c>
      <c r="O222" s="43">
        <f t="shared" si="52"/>
        <v>1295</v>
      </c>
      <c r="P222" s="32"/>
    </row>
    <row r="223" ht="14.25" customHeight="1">
      <c r="H223" s="57" t="s">
        <v>40</v>
      </c>
      <c r="I223" s="50" t="s">
        <v>27</v>
      </c>
      <c r="J223" s="43">
        <f t="shared" si="49"/>
        <v>344</v>
      </c>
      <c r="K223" s="43" t="str">
        <f t="shared" si="50"/>
        <v>gram</v>
      </c>
      <c r="L223" s="43">
        <f t="shared" si="51"/>
        <v>35000</v>
      </c>
      <c r="M223" s="58">
        <v>1.0</v>
      </c>
      <c r="N223" s="59">
        <v>1.0</v>
      </c>
      <c r="O223" s="43">
        <f t="shared" si="52"/>
        <v>101.744186</v>
      </c>
      <c r="P223" s="32"/>
    </row>
    <row r="224" ht="14.25" customHeight="1">
      <c r="H224" s="57" t="s">
        <v>42</v>
      </c>
      <c r="I224" s="50" t="s">
        <v>9</v>
      </c>
      <c r="J224" s="43">
        <f t="shared" si="49"/>
        <v>1000</v>
      </c>
      <c r="K224" s="43" t="str">
        <f t="shared" si="50"/>
        <v>gram</v>
      </c>
      <c r="L224" s="43">
        <f t="shared" si="51"/>
        <v>30000</v>
      </c>
      <c r="M224" s="58">
        <v>190.0</v>
      </c>
      <c r="N224" s="59">
        <v>1.0</v>
      </c>
      <c r="O224" s="43">
        <f t="shared" si="52"/>
        <v>5700</v>
      </c>
      <c r="P224" s="65"/>
    </row>
    <row r="225" ht="14.25" customHeight="1">
      <c r="H225" s="57" t="s">
        <v>44</v>
      </c>
      <c r="I225" s="50" t="s">
        <v>39</v>
      </c>
      <c r="J225" s="43">
        <f t="shared" si="49"/>
        <v>500</v>
      </c>
      <c r="K225" s="43" t="str">
        <f t="shared" si="50"/>
        <v>gram</v>
      </c>
      <c r="L225" s="43">
        <f t="shared" si="51"/>
        <v>128000</v>
      </c>
      <c r="M225" s="58">
        <v>20.0</v>
      </c>
      <c r="N225" s="59">
        <v>1.0</v>
      </c>
      <c r="O225" s="43">
        <f t="shared" si="52"/>
        <v>5120</v>
      </c>
      <c r="P225" s="32"/>
    </row>
    <row r="226" ht="14.25" customHeight="1">
      <c r="H226" s="70" t="s">
        <v>46</v>
      </c>
      <c r="I226" s="50" t="s">
        <v>60</v>
      </c>
      <c r="J226" s="43">
        <f t="shared" si="49"/>
        <v>1000</v>
      </c>
      <c r="K226" s="43" t="str">
        <f t="shared" si="50"/>
        <v>gram</v>
      </c>
      <c r="L226" s="43">
        <f t="shared" si="51"/>
        <v>300000</v>
      </c>
      <c r="M226" s="58">
        <v>30.0</v>
      </c>
      <c r="N226" s="59">
        <v>1.0</v>
      </c>
      <c r="O226" s="43">
        <f t="shared" si="52"/>
        <v>9000</v>
      </c>
      <c r="P226" s="32"/>
    </row>
    <row r="227" ht="14.25" customHeight="1">
      <c r="H227" s="70" t="s">
        <v>71</v>
      </c>
      <c r="I227" s="92" t="s">
        <v>57</v>
      </c>
      <c r="J227" s="43">
        <f t="shared" si="49"/>
        <v>500</v>
      </c>
      <c r="K227" s="43" t="str">
        <f t="shared" si="50"/>
        <v>gram</v>
      </c>
      <c r="L227" s="43">
        <f t="shared" si="51"/>
        <v>180000</v>
      </c>
      <c r="M227" s="58">
        <v>80.0</v>
      </c>
      <c r="N227" s="59">
        <v>1.0</v>
      </c>
      <c r="O227" s="43">
        <f t="shared" si="52"/>
        <v>28800</v>
      </c>
      <c r="P227" s="32"/>
    </row>
    <row r="228" ht="14.25" customHeight="1">
      <c r="H228" s="103" t="s">
        <v>125</v>
      </c>
      <c r="I228" s="72"/>
      <c r="J228" s="104"/>
      <c r="K228" s="104"/>
      <c r="L228" s="104"/>
      <c r="M228" s="104"/>
      <c r="N228" s="105"/>
      <c r="O228" s="106">
        <f> SUm(O216:O227)</f>
        <v>91190.74419</v>
      </c>
    </row>
    <row r="229" ht="14.25" customHeight="1">
      <c r="H229" s="111" t="s">
        <v>126</v>
      </c>
      <c r="I229" s="72"/>
      <c r="J229" s="112"/>
      <c r="K229" s="112"/>
      <c r="L229" s="112"/>
      <c r="M229" s="112"/>
      <c r="N229" s="113"/>
      <c r="O229" s="114">
        <f>O228/8</f>
        <v>11398.84302</v>
      </c>
    </row>
    <row r="230" ht="21.75" customHeight="1"/>
    <row r="231" ht="14.25" customHeight="1">
      <c r="H231" s="10"/>
      <c r="I231" s="11" t="s">
        <v>127</v>
      </c>
      <c r="J231" s="2"/>
      <c r="K231" s="2"/>
      <c r="L231" s="2"/>
      <c r="M231" s="2"/>
      <c r="N231" s="2"/>
      <c r="O231" s="2"/>
      <c r="P231" s="3"/>
    </row>
    <row r="232" ht="14.25" customHeight="1">
      <c r="H232" s="16"/>
      <c r="I232" s="17"/>
      <c r="J232" s="18" t="s">
        <v>11</v>
      </c>
      <c r="K232" s="19"/>
      <c r="L232" s="20" t="s">
        <v>128</v>
      </c>
      <c r="M232" s="21"/>
      <c r="N232" s="19"/>
      <c r="O232" s="19"/>
      <c r="P232" s="22"/>
    </row>
    <row r="233" ht="14.25" customHeight="1">
      <c r="H233" s="16"/>
      <c r="I233" s="27"/>
      <c r="J233" s="28"/>
      <c r="K233" s="29"/>
      <c r="L233" s="30"/>
      <c r="M233" s="31"/>
      <c r="N233" s="19"/>
      <c r="O233" s="31"/>
      <c r="P233" s="32"/>
    </row>
    <row r="234" ht="20.25" customHeight="1">
      <c r="H234" s="36" t="s">
        <v>15</v>
      </c>
      <c r="I234" s="37" t="s">
        <v>16</v>
      </c>
      <c r="J234" s="38" t="s">
        <v>17</v>
      </c>
      <c r="K234" s="38" t="s">
        <v>18</v>
      </c>
      <c r="L234" s="38" t="s">
        <v>19</v>
      </c>
      <c r="M234" s="38" t="s">
        <v>20</v>
      </c>
      <c r="N234" s="39" t="s">
        <v>21</v>
      </c>
      <c r="O234" s="38" t="s">
        <v>22</v>
      </c>
      <c r="P234" s="32"/>
    </row>
    <row r="235" ht="14.25" customHeight="1">
      <c r="H235" s="41" t="s">
        <v>24</v>
      </c>
      <c r="I235" s="42" t="s">
        <v>43</v>
      </c>
      <c r="J235" s="43">
        <f t="shared" ref="J235:J238" si="53">VLOOKUP(I235,$B$8:$E$325,2,0)</f>
        <v>1000</v>
      </c>
      <c r="K235" s="43" t="str">
        <f t="shared" ref="K235:K238" si="54">VLOOKUP(I235,$B$8:$E$325,3,0)</f>
        <v>gram</v>
      </c>
      <c r="L235" s="43">
        <f t="shared" ref="L235:L238" si="55">VLOOKUP(I235,$B$8:$E$325,4,0)</f>
        <v>235000</v>
      </c>
      <c r="M235" s="44">
        <v>130.0</v>
      </c>
      <c r="N235" s="45">
        <v>1.0</v>
      </c>
      <c r="O235" s="43">
        <f t="shared" ref="O235:O238" si="56">L235/J235*M235*N235</f>
        <v>30550</v>
      </c>
      <c r="P235" s="32"/>
    </row>
    <row r="236" ht="14.25" customHeight="1">
      <c r="H236" s="41" t="s">
        <v>26</v>
      </c>
      <c r="I236" s="50" t="s">
        <v>55</v>
      </c>
      <c r="J236" s="43">
        <f t="shared" si="53"/>
        <v>200</v>
      </c>
      <c r="K236" s="43" t="str">
        <f t="shared" si="54"/>
        <v>gram</v>
      </c>
      <c r="L236" s="43">
        <f t="shared" si="55"/>
        <v>74000</v>
      </c>
      <c r="M236" s="44">
        <v>70.0</v>
      </c>
      <c r="N236" s="45">
        <v>1.0</v>
      </c>
      <c r="O236" s="43">
        <f t="shared" si="56"/>
        <v>25900</v>
      </c>
      <c r="P236" s="32"/>
    </row>
    <row r="237" ht="14.25" customHeight="1">
      <c r="H237" s="41" t="s">
        <v>28</v>
      </c>
      <c r="I237" s="52" t="s">
        <v>14</v>
      </c>
      <c r="J237" s="43">
        <f t="shared" si="53"/>
        <v>1000</v>
      </c>
      <c r="K237" s="43" t="str">
        <f t="shared" si="54"/>
        <v>gram</v>
      </c>
      <c r="L237" s="43">
        <f t="shared" si="55"/>
        <v>22000</v>
      </c>
      <c r="M237" s="53">
        <v>15.0</v>
      </c>
      <c r="N237" s="54">
        <v>1.0</v>
      </c>
      <c r="O237" s="43">
        <f t="shared" si="56"/>
        <v>330</v>
      </c>
      <c r="P237" s="32"/>
    </row>
    <row r="238" ht="14.25" customHeight="1">
      <c r="H238" s="70" t="s">
        <v>31</v>
      </c>
      <c r="I238" s="50" t="s">
        <v>41</v>
      </c>
      <c r="J238" s="43">
        <f t="shared" si="53"/>
        <v>1000</v>
      </c>
      <c r="K238" s="43" t="str">
        <f t="shared" si="54"/>
        <v>gram</v>
      </c>
      <c r="L238" s="43">
        <f t="shared" si="55"/>
        <v>140000</v>
      </c>
      <c r="M238" s="61">
        <v>30.0</v>
      </c>
      <c r="N238" s="59">
        <v>1.0</v>
      </c>
      <c r="O238" s="43">
        <f t="shared" si="56"/>
        <v>4200</v>
      </c>
      <c r="P238" s="32"/>
    </row>
    <row r="239" ht="14.25" customHeight="1">
      <c r="H239" s="103" t="s">
        <v>81</v>
      </c>
      <c r="I239" s="72"/>
      <c r="J239" s="104"/>
      <c r="K239" s="104"/>
      <c r="L239" s="104"/>
      <c r="M239" s="104"/>
      <c r="N239" s="105"/>
      <c r="O239" s="106">
        <f> SUm(O235:O238)</f>
        <v>60980</v>
      </c>
    </row>
    <row r="240" ht="14.25" customHeight="1">
      <c r="H240" s="103" t="s">
        <v>104</v>
      </c>
      <c r="I240" s="72"/>
      <c r="J240" s="104"/>
      <c r="K240" s="104"/>
      <c r="L240" s="104"/>
      <c r="M240" s="104"/>
      <c r="N240" s="105"/>
      <c r="O240" s="106">
        <f>O239/12</f>
        <v>5081.666667</v>
      </c>
    </row>
    <row r="241" ht="14.25" customHeight="1">
      <c r="H241" s="93" t="s">
        <v>129</v>
      </c>
      <c r="I241" s="72"/>
      <c r="J241" s="94"/>
      <c r="K241" s="94"/>
      <c r="L241" s="95"/>
      <c r="M241" s="95"/>
      <c r="N241" s="96"/>
      <c r="O241" s="97">
        <f>O229+O240</f>
        <v>16480.50969</v>
      </c>
    </row>
    <row r="242" ht="14.25" customHeight="1"/>
    <row r="243" ht="18.0" customHeight="1">
      <c r="H243" s="10"/>
      <c r="I243" s="11" t="s">
        <v>130</v>
      </c>
      <c r="J243" s="2"/>
      <c r="K243" s="2"/>
      <c r="L243" s="2"/>
      <c r="M243" s="2"/>
      <c r="N243" s="2"/>
      <c r="O243" s="2"/>
      <c r="P243" s="3"/>
    </row>
    <row r="244" ht="14.25" customHeight="1">
      <c r="H244" s="16"/>
      <c r="I244" s="17"/>
      <c r="J244" s="18" t="s">
        <v>11</v>
      </c>
      <c r="K244" s="19"/>
      <c r="L244" s="20" t="s">
        <v>89</v>
      </c>
      <c r="M244" s="21" t="s">
        <v>10</v>
      </c>
      <c r="N244" s="19"/>
      <c r="O244" s="19"/>
      <c r="P244" s="22"/>
    </row>
    <row r="245" ht="14.25" customHeight="1">
      <c r="H245" s="16"/>
      <c r="I245" s="27"/>
      <c r="J245" s="28"/>
      <c r="K245" s="29"/>
      <c r="L245" s="30"/>
      <c r="M245" s="31"/>
      <c r="N245" s="19"/>
      <c r="O245" s="31"/>
      <c r="P245" s="32"/>
    </row>
    <row r="246" ht="14.25" customHeight="1">
      <c r="H246" s="36" t="s">
        <v>15</v>
      </c>
      <c r="I246" s="37" t="s">
        <v>16</v>
      </c>
      <c r="J246" s="38" t="s">
        <v>17</v>
      </c>
      <c r="K246" s="38" t="s">
        <v>18</v>
      </c>
      <c r="L246" s="38" t="s">
        <v>19</v>
      </c>
      <c r="M246" s="38" t="s">
        <v>20</v>
      </c>
      <c r="N246" s="39" t="s">
        <v>21</v>
      </c>
      <c r="O246" s="38" t="s">
        <v>22</v>
      </c>
      <c r="P246" s="32"/>
    </row>
    <row r="247" ht="14.25" customHeight="1">
      <c r="H247" s="41" t="s">
        <v>24</v>
      </c>
      <c r="I247" s="42" t="s">
        <v>25</v>
      </c>
      <c r="J247" s="43">
        <f t="shared" ref="J247:J259" si="57">VLOOKUP(I247,$B$8:$E$325,2,0)</f>
        <v>1000</v>
      </c>
      <c r="K247" s="43" t="str">
        <f t="shared" ref="K247:K259" si="58">VLOOKUP(I247,$B$8:$E$325,3,0)</f>
        <v>gram</v>
      </c>
      <c r="L247" s="43">
        <f t="shared" ref="L247:L259" si="59">VLOOKUP(I247,$B$8:$E$325,4,0)</f>
        <v>270000</v>
      </c>
      <c r="M247" s="44">
        <v>100.0</v>
      </c>
      <c r="N247" s="45">
        <v>1.0</v>
      </c>
      <c r="O247" s="43">
        <f t="shared" ref="O247:O259" si="60">L247/J247*M247*N247</f>
        <v>27000</v>
      </c>
      <c r="P247" s="32"/>
    </row>
    <row r="248" ht="14.25" customHeight="1">
      <c r="H248" s="41" t="s">
        <v>26</v>
      </c>
      <c r="I248" s="50" t="s">
        <v>13</v>
      </c>
      <c r="J248" s="43">
        <f t="shared" si="57"/>
        <v>1000</v>
      </c>
      <c r="K248" s="43" t="str">
        <f t="shared" si="58"/>
        <v>gram</v>
      </c>
      <c r="L248" s="43">
        <f t="shared" si="59"/>
        <v>65000</v>
      </c>
      <c r="M248" s="44">
        <v>50.0</v>
      </c>
      <c r="N248" s="45">
        <v>1.0</v>
      </c>
      <c r="O248" s="43">
        <f t="shared" si="60"/>
        <v>3250</v>
      </c>
      <c r="P248" s="32"/>
    </row>
    <row r="249" ht="14.25" customHeight="1">
      <c r="H249" s="41" t="s">
        <v>28</v>
      </c>
      <c r="I249" s="52" t="s">
        <v>14</v>
      </c>
      <c r="J249" s="43">
        <f t="shared" si="57"/>
        <v>1000</v>
      </c>
      <c r="K249" s="43" t="str">
        <f t="shared" si="58"/>
        <v>gram</v>
      </c>
      <c r="L249" s="43">
        <f t="shared" si="59"/>
        <v>22000</v>
      </c>
      <c r="M249" s="53">
        <v>50.0</v>
      </c>
      <c r="N249" s="54">
        <v>1.0</v>
      </c>
      <c r="O249" s="43">
        <f t="shared" si="60"/>
        <v>1100</v>
      </c>
      <c r="P249" s="32"/>
    </row>
    <row r="250" ht="14.25" customHeight="1">
      <c r="H250" s="57" t="s">
        <v>31</v>
      </c>
      <c r="I250" s="50" t="s">
        <v>23</v>
      </c>
      <c r="J250" s="43">
        <f t="shared" si="57"/>
        <v>250</v>
      </c>
      <c r="K250" s="43" t="str">
        <f t="shared" si="58"/>
        <v>gram</v>
      </c>
      <c r="L250" s="43">
        <f t="shared" si="59"/>
        <v>6000</v>
      </c>
      <c r="M250" s="58">
        <v>1.0</v>
      </c>
      <c r="N250" s="59">
        <v>1.0</v>
      </c>
      <c r="O250" s="43">
        <f t="shared" si="60"/>
        <v>24</v>
      </c>
      <c r="P250" s="32"/>
    </row>
    <row r="251" ht="14.25" customHeight="1">
      <c r="H251" s="57" t="s">
        <v>33</v>
      </c>
      <c r="I251" s="50" t="s">
        <v>29</v>
      </c>
      <c r="J251" s="43">
        <f t="shared" si="57"/>
        <v>10</v>
      </c>
      <c r="K251" s="43" t="str">
        <f t="shared" si="58"/>
        <v>quả</v>
      </c>
      <c r="L251" s="43">
        <f t="shared" si="59"/>
        <v>28000</v>
      </c>
      <c r="M251" s="61">
        <v>1.0</v>
      </c>
      <c r="N251" s="59">
        <v>1.0</v>
      </c>
      <c r="O251" s="43">
        <f t="shared" si="60"/>
        <v>2800</v>
      </c>
      <c r="P251" s="32"/>
    </row>
    <row r="252" ht="14.25" customHeight="1">
      <c r="H252" s="57" t="s">
        <v>36</v>
      </c>
      <c r="I252" s="50" t="s">
        <v>58</v>
      </c>
      <c r="J252" s="43">
        <f t="shared" si="57"/>
        <v>40</v>
      </c>
      <c r="K252" s="43" t="str">
        <f t="shared" si="58"/>
        <v>gram</v>
      </c>
      <c r="L252" s="43">
        <f t="shared" si="59"/>
        <v>55000</v>
      </c>
      <c r="M252" s="63">
        <v>8.0</v>
      </c>
      <c r="N252" s="59">
        <v>1.0</v>
      </c>
      <c r="O252" s="43">
        <f t="shared" si="60"/>
        <v>11000</v>
      </c>
      <c r="P252" s="32"/>
    </row>
    <row r="253" ht="14.25" customHeight="1">
      <c r="H253" s="57" t="s">
        <v>38</v>
      </c>
      <c r="I253" s="50" t="s">
        <v>34</v>
      </c>
      <c r="J253" s="43">
        <f t="shared" si="57"/>
        <v>500</v>
      </c>
      <c r="K253" s="43" t="str">
        <f t="shared" si="58"/>
        <v>ml</v>
      </c>
      <c r="L253" s="43">
        <f t="shared" si="59"/>
        <v>259000</v>
      </c>
      <c r="M253" s="58">
        <v>2.5</v>
      </c>
      <c r="N253" s="59">
        <v>1.0</v>
      </c>
      <c r="O253" s="43">
        <f t="shared" si="60"/>
        <v>1295</v>
      </c>
      <c r="P253" s="32"/>
    </row>
    <row r="254" ht="14.25" customHeight="1">
      <c r="H254" s="57" t="s">
        <v>40</v>
      </c>
      <c r="I254" s="50" t="s">
        <v>27</v>
      </c>
      <c r="J254" s="43">
        <f t="shared" si="57"/>
        <v>344</v>
      </c>
      <c r="K254" s="43" t="str">
        <f t="shared" si="58"/>
        <v>gram</v>
      </c>
      <c r="L254" s="43">
        <f t="shared" si="59"/>
        <v>35000</v>
      </c>
      <c r="M254" s="58">
        <v>1.0</v>
      </c>
      <c r="N254" s="59">
        <v>1.0</v>
      </c>
      <c r="O254" s="43">
        <f t="shared" si="60"/>
        <v>101.744186</v>
      </c>
      <c r="P254" s="32"/>
    </row>
    <row r="255" ht="14.25" customHeight="1">
      <c r="H255" s="57" t="s">
        <v>42</v>
      </c>
      <c r="I255" s="50" t="s">
        <v>9</v>
      </c>
      <c r="J255" s="43">
        <f t="shared" si="57"/>
        <v>1000</v>
      </c>
      <c r="K255" s="43" t="str">
        <f t="shared" si="58"/>
        <v>gram</v>
      </c>
      <c r="L255" s="43">
        <f t="shared" si="59"/>
        <v>30000</v>
      </c>
      <c r="M255" s="58">
        <v>190.0</v>
      </c>
      <c r="N255" s="59">
        <v>1.0</v>
      </c>
      <c r="O255" s="43">
        <f t="shared" si="60"/>
        <v>5700</v>
      </c>
      <c r="P255" s="65"/>
    </row>
    <row r="256" ht="14.25" customHeight="1">
      <c r="H256" s="57" t="s">
        <v>44</v>
      </c>
      <c r="I256" s="50" t="s">
        <v>39</v>
      </c>
      <c r="J256" s="43">
        <f t="shared" si="57"/>
        <v>500</v>
      </c>
      <c r="K256" s="43" t="str">
        <f t="shared" si="58"/>
        <v>gram</v>
      </c>
      <c r="L256" s="43">
        <f t="shared" si="59"/>
        <v>128000</v>
      </c>
      <c r="M256" s="58">
        <v>20.0</v>
      </c>
      <c r="N256" s="59">
        <v>1.0</v>
      </c>
      <c r="O256" s="43">
        <f t="shared" si="60"/>
        <v>5120</v>
      </c>
      <c r="P256" s="32"/>
    </row>
    <row r="257" ht="14.25" customHeight="1">
      <c r="H257" s="70" t="s">
        <v>46</v>
      </c>
      <c r="I257" s="50" t="s">
        <v>64</v>
      </c>
      <c r="J257" s="43">
        <f t="shared" si="57"/>
        <v>1000</v>
      </c>
      <c r="K257" s="43" t="str">
        <f t="shared" si="58"/>
        <v>gram</v>
      </c>
      <c r="L257" s="43">
        <f t="shared" si="59"/>
        <v>300000</v>
      </c>
      <c r="M257" s="58">
        <v>25.0</v>
      </c>
      <c r="N257" s="59">
        <v>1.0</v>
      </c>
      <c r="O257" s="43">
        <f t="shared" si="60"/>
        <v>7500</v>
      </c>
      <c r="P257" s="32"/>
    </row>
    <row r="258" ht="14.25" customHeight="1">
      <c r="H258" s="70" t="s">
        <v>71</v>
      </c>
      <c r="I258" s="92" t="s">
        <v>57</v>
      </c>
      <c r="J258" s="43">
        <f t="shared" si="57"/>
        <v>500</v>
      </c>
      <c r="K258" s="43" t="str">
        <f t="shared" si="58"/>
        <v>gram</v>
      </c>
      <c r="L258" s="43">
        <f t="shared" si="59"/>
        <v>180000</v>
      </c>
      <c r="M258" s="58">
        <v>60.0</v>
      </c>
      <c r="N258" s="59">
        <v>1.0</v>
      </c>
      <c r="O258" s="43">
        <f t="shared" si="60"/>
        <v>21600</v>
      </c>
      <c r="P258" s="32"/>
    </row>
    <row r="259" ht="14.25" customHeight="1">
      <c r="H259" s="70" t="s">
        <v>73</v>
      </c>
      <c r="I259" s="92" t="s">
        <v>66</v>
      </c>
      <c r="J259" s="43">
        <f t="shared" si="57"/>
        <v>500</v>
      </c>
      <c r="K259" s="43" t="str">
        <f t="shared" si="58"/>
        <v>gram</v>
      </c>
      <c r="L259" s="43">
        <f t="shared" si="59"/>
        <v>115000</v>
      </c>
      <c r="M259" s="58">
        <v>25.0</v>
      </c>
      <c r="N259" s="59">
        <v>1.0</v>
      </c>
      <c r="O259" s="43">
        <f t="shared" si="60"/>
        <v>5750</v>
      </c>
      <c r="P259" s="32"/>
    </row>
    <row r="260" ht="14.25" customHeight="1">
      <c r="H260" s="103" t="s">
        <v>131</v>
      </c>
      <c r="I260" s="72"/>
      <c r="J260" s="104"/>
      <c r="K260" s="104"/>
      <c r="L260" s="104"/>
      <c r="M260" s="104"/>
      <c r="N260" s="105"/>
      <c r="O260" s="106">
        <f> SUm(O247:O259)</f>
        <v>92240.74419</v>
      </c>
    </row>
    <row r="261" ht="14.25" customHeight="1">
      <c r="H261" s="111" t="s">
        <v>132</v>
      </c>
      <c r="I261" s="72"/>
      <c r="J261" s="112"/>
      <c r="K261" s="112"/>
      <c r="L261" s="112"/>
      <c r="M261" s="112"/>
      <c r="N261" s="113"/>
      <c r="O261" s="114">
        <f>O260/8</f>
        <v>11530.09302</v>
      </c>
    </row>
    <row r="262" ht="14.25" customHeight="1"/>
    <row r="263" ht="14.25" customHeight="1"/>
    <row r="264" ht="20.25" customHeight="1">
      <c r="H264" s="10"/>
      <c r="I264" s="11" t="s">
        <v>133</v>
      </c>
      <c r="J264" s="2"/>
      <c r="K264" s="2"/>
      <c r="L264" s="2"/>
      <c r="M264" s="2"/>
      <c r="N264" s="2"/>
      <c r="O264" s="2"/>
      <c r="P264" s="3"/>
    </row>
    <row r="265" ht="14.25" customHeight="1">
      <c r="H265" s="16"/>
      <c r="I265" s="17"/>
      <c r="J265" s="18" t="s">
        <v>11</v>
      </c>
      <c r="K265" s="19"/>
      <c r="L265" s="20" t="s">
        <v>12</v>
      </c>
      <c r="M265" s="21" t="s">
        <v>10</v>
      </c>
      <c r="N265" s="19"/>
      <c r="O265" s="19"/>
      <c r="P265" s="22"/>
    </row>
    <row r="266" ht="14.25" customHeight="1">
      <c r="H266" s="16"/>
      <c r="I266" s="27"/>
      <c r="J266" s="28"/>
      <c r="K266" s="29"/>
      <c r="L266" s="30"/>
      <c r="M266" s="31"/>
      <c r="N266" s="19"/>
      <c r="O266" s="31"/>
      <c r="P266" s="32"/>
    </row>
    <row r="267" ht="14.25" customHeight="1">
      <c r="H267" s="36" t="s">
        <v>15</v>
      </c>
      <c r="I267" s="37" t="s">
        <v>16</v>
      </c>
      <c r="J267" s="38" t="s">
        <v>17</v>
      </c>
      <c r="K267" s="38" t="s">
        <v>18</v>
      </c>
      <c r="L267" s="38" t="s">
        <v>19</v>
      </c>
      <c r="M267" s="38" t="s">
        <v>20</v>
      </c>
      <c r="N267" s="39" t="s">
        <v>21</v>
      </c>
      <c r="O267" s="38" t="s">
        <v>22</v>
      </c>
      <c r="P267" s="32"/>
    </row>
    <row r="268" ht="14.25" customHeight="1">
      <c r="H268" s="41" t="s">
        <v>24</v>
      </c>
      <c r="I268" s="42" t="s">
        <v>25</v>
      </c>
      <c r="J268" s="43">
        <f t="shared" ref="J268:J280" si="61">VLOOKUP(I268,$B$8:$E$325,2,0)</f>
        <v>1000</v>
      </c>
      <c r="K268" s="43" t="str">
        <f t="shared" ref="K268:K280" si="62">VLOOKUP(I268,$B$8:$E$325,3,0)</f>
        <v>gram</v>
      </c>
      <c r="L268" s="43">
        <f t="shared" ref="L268:L280" si="63">VLOOKUP(I268,$B$8:$E$325,4,0)</f>
        <v>270000</v>
      </c>
      <c r="M268" s="44">
        <v>100.0</v>
      </c>
      <c r="N268" s="45">
        <v>1.0</v>
      </c>
      <c r="O268" s="43">
        <f t="shared" ref="O268:O280" si="64">L268/J268*M268*N268</f>
        <v>27000</v>
      </c>
      <c r="P268" s="32"/>
    </row>
    <row r="269" ht="14.25" customHeight="1">
      <c r="H269" s="41" t="s">
        <v>26</v>
      </c>
      <c r="I269" s="50" t="s">
        <v>13</v>
      </c>
      <c r="J269" s="43">
        <f t="shared" si="61"/>
        <v>1000</v>
      </c>
      <c r="K269" s="43" t="str">
        <f t="shared" si="62"/>
        <v>gram</v>
      </c>
      <c r="L269" s="43">
        <f t="shared" si="63"/>
        <v>65000</v>
      </c>
      <c r="M269" s="44">
        <v>50.0</v>
      </c>
      <c r="N269" s="45">
        <v>1.0</v>
      </c>
      <c r="O269" s="43">
        <f t="shared" si="64"/>
        <v>3250</v>
      </c>
      <c r="P269" s="32"/>
    </row>
    <row r="270" ht="14.25" customHeight="1">
      <c r="H270" s="41" t="s">
        <v>28</v>
      </c>
      <c r="I270" s="52" t="s">
        <v>14</v>
      </c>
      <c r="J270" s="43">
        <f t="shared" si="61"/>
        <v>1000</v>
      </c>
      <c r="K270" s="43" t="str">
        <f t="shared" si="62"/>
        <v>gram</v>
      </c>
      <c r="L270" s="43">
        <f t="shared" si="63"/>
        <v>22000</v>
      </c>
      <c r="M270" s="53">
        <v>50.0</v>
      </c>
      <c r="N270" s="54">
        <v>1.0</v>
      </c>
      <c r="O270" s="43">
        <f t="shared" si="64"/>
        <v>1100</v>
      </c>
      <c r="P270" s="32"/>
    </row>
    <row r="271" ht="14.25" customHeight="1">
      <c r="H271" s="57" t="s">
        <v>31</v>
      </c>
      <c r="I271" s="50" t="s">
        <v>23</v>
      </c>
      <c r="J271" s="43">
        <f t="shared" si="61"/>
        <v>250</v>
      </c>
      <c r="K271" s="43" t="str">
        <f t="shared" si="62"/>
        <v>gram</v>
      </c>
      <c r="L271" s="43">
        <f t="shared" si="63"/>
        <v>6000</v>
      </c>
      <c r="M271" s="58">
        <v>1.0</v>
      </c>
      <c r="N271" s="59">
        <v>1.0</v>
      </c>
      <c r="O271" s="43">
        <f t="shared" si="64"/>
        <v>24</v>
      </c>
      <c r="P271" s="32"/>
    </row>
    <row r="272" ht="14.25" customHeight="1">
      <c r="H272" s="57" t="s">
        <v>33</v>
      </c>
      <c r="I272" s="50" t="s">
        <v>29</v>
      </c>
      <c r="J272" s="43">
        <f t="shared" si="61"/>
        <v>10</v>
      </c>
      <c r="K272" s="43" t="str">
        <f t="shared" si="62"/>
        <v>quả</v>
      </c>
      <c r="L272" s="43">
        <f t="shared" si="63"/>
        <v>28000</v>
      </c>
      <c r="M272" s="61">
        <v>1.0</v>
      </c>
      <c r="N272" s="59">
        <v>1.0</v>
      </c>
      <c r="O272" s="43">
        <f t="shared" si="64"/>
        <v>2800</v>
      </c>
      <c r="P272" s="32"/>
    </row>
    <row r="273" ht="14.25" customHeight="1">
      <c r="H273" s="57" t="s">
        <v>36</v>
      </c>
      <c r="I273" s="50" t="s">
        <v>68</v>
      </c>
      <c r="J273" s="43">
        <f t="shared" si="61"/>
        <v>10</v>
      </c>
      <c r="K273" s="43" t="str">
        <f t="shared" si="62"/>
        <v>quả</v>
      </c>
      <c r="L273" s="43">
        <f t="shared" si="63"/>
        <v>50000</v>
      </c>
      <c r="M273" s="63">
        <v>4.0</v>
      </c>
      <c r="N273" s="59">
        <v>1.0</v>
      </c>
      <c r="O273" s="43">
        <f t="shared" si="64"/>
        <v>20000</v>
      </c>
      <c r="P273" s="32"/>
    </row>
    <row r="274" ht="14.25" customHeight="1">
      <c r="H274" s="57" t="s">
        <v>38</v>
      </c>
      <c r="I274" s="50" t="s">
        <v>34</v>
      </c>
      <c r="J274" s="43">
        <f t="shared" si="61"/>
        <v>500</v>
      </c>
      <c r="K274" s="43" t="str">
        <f t="shared" si="62"/>
        <v>ml</v>
      </c>
      <c r="L274" s="43">
        <f t="shared" si="63"/>
        <v>259000</v>
      </c>
      <c r="M274" s="58">
        <v>2.5</v>
      </c>
      <c r="N274" s="59">
        <v>1.0</v>
      </c>
      <c r="O274" s="43">
        <f t="shared" si="64"/>
        <v>1295</v>
      </c>
      <c r="P274" s="32"/>
    </row>
    <row r="275" ht="14.25" customHeight="1">
      <c r="H275" s="57" t="s">
        <v>40</v>
      </c>
      <c r="I275" s="50" t="s">
        <v>27</v>
      </c>
      <c r="J275" s="43">
        <f t="shared" si="61"/>
        <v>344</v>
      </c>
      <c r="K275" s="43" t="str">
        <f t="shared" si="62"/>
        <v>gram</v>
      </c>
      <c r="L275" s="43">
        <f t="shared" si="63"/>
        <v>35000</v>
      </c>
      <c r="M275" s="58">
        <v>1.0</v>
      </c>
      <c r="N275" s="59">
        <v>1.0</v>
      </c>
      <c r="O275" s="43">
        <f t="shared" si="64"/>
        <v>101.744186</v>
      </c>
      <c r="P275" s="32"/>
    </row>
    <row r="276" ht="14.25" customHeight="1">
      <c r="H276" s="57" t="s">
        <v>42</v>
      </c>
      <c r="I276" s="50" t="s">
        <v>9</v>
      </c>
      <c r="J276" s="43">
        <f t="shared" si="61"/>
        <v>1000</v>
      </c>
      <c r="K276" s="43" t="str">
        <f t="shared" si="62"/>
        <v>gram</v>
      </c>
      <c r="L276" s="43">
        <f t="shared" si="63"/>
        <v>30000</v>
      </c>
      <c r="M276" s="58">
        <v>190.0</v>
      </c>
      <c r="N276" s="59">
        <v>1.0</v>
      </c>
      <c r="O276" s="43">
        <f t="shared" si="64"/>
        <v>5700</v>
      </c>
      <c r="P276" s="65"/>
    </row>
    <row r="277" ht="14.25" customHeight="1">
      <c r="H277" s="57" t="s">
        <v>44</v>
      </c>
      <c r="I277" s="50" t="s">
        <v>39</v>
      </c>
      <c r="J277" s="43">
        <f t="shared" si="61"/>
        <v>500</v>
      </c>
      <c r="K277" s="43" t="str">
        <f t="shared" si="62"/>
        <v>gram</v>
      </c>
      <c r="L277" s="43">
        <f t="shared" si="63"/>
        <v>128000</v>
      </c>
      <c r="M277" s="58">
        <v>20.0</v>
      </c>
      <c r="N277" s="59">
        <v>1.0</v>
      </c>
      <c r="O277" s="43">
        <f t="shared" si="64"/>
        <v>5120</v>
      </c>
      <c r="P277" s="32"/>
    </row>
    <row r="278" ht="14.25" customHeight="1">
      <c r="H278" s="70" t="s">
        <v>46</v>
      </c>
      <c r="I278" s="50" t="s">
        <v>69</v>
      </c>
      <c r="J278" s="43">
        <f t="shared" si="61"/>
        <v>100</v>
      </c>
      <c r="K278" s="43" t="str">
        <f t="shared" si="62"/>
        <v>gram</v>
      </c>
      <c r="L278" s="43">
        <f t="shared" si="63"/>
        <v>30000</v>
      </c>
      <c r="M278" s="58">
        <v>120.0</v>
      </c>
      <c r="N278" s="59">
        <v>1.0</v>
      </c>
      <c r="O278" s="43">
        <f t="shared" si="64"/>
        <v>36000</v>
      </c>
      <c r="P278" s="32"/>
    </row>
    <row r="279" ht="14.25" customHeight="1">
      <c r="H279" s="70" t="s">
        <v>71</v>
      </c>
      <c r="I279" s="92" t="s">
        <v>70</v>
      </c>
      <c r="J279" s="43">
        <f t="shared" si="61"/>
        <v>500</v>
      </c>
      <c r="K279" s="43" t="str">
        <f t="shared" si="62"/>
        <v>gram</v>
      </c>
      <c r="L279" s="43">
        <f t="shared" si="63"/>
        <v>115000</v>
      </c>
      <c r="M279" s="58">
        <v>85.0</v>
      </c>
      <c r="N279" s="59">
        <v>1.0</v>
      </c>
      <c r="O279" s="43">
        <f t="shared" si="64"/>
        <v>19550</v>
      </c>
      <c r="P279" s="32"/>
    </row>
    <row r="280" ht="14.25" customHeight="1">
      <c r="H280" s="70" t="s">
        <v>73</v>
      </c>
      <c r="I280" s="92" t="s">
        <v>72</v>
      </c>
      <c r="J280" s="43">
        <f t="shared" si="61"/>
        <v>100</v>
      </c>
      <c r="K280" s="43" t="str">
        <f t="shared" si="62"/>
        <v>gram</v>
      </c>
      <c r="L280" s="43">
        <f t="shared" si="63"/>
        <v>40000</v>
      </c>
      <c r="M280" s="58">
        <v>30.0</v>
      </c>
      <c r="N280" s="59">
        <v>1.0</v>
      </c>
      <c r="O280" s="43">
        <f t="shared" si="64"/>
        <v>12000</v>
      </c>
      <c r="P280" s="32"/>
    </row>
    <row r="281" ht="14.25" customHeight="1">
      <c r="H281" s="103" t="s">
        <v>131</v>
      </c>
      <c r="I281" s="72"/>
      <c r="J281" s="104"/>
      <c r="K281" s="104"/>
      <c r="L281" s="104"/>
      <c r="M281" s="104"/>
      <c r="N281" s="105"/>
      <c r="O281" s="106">
        <f> SUm(O268:O280)</f>
        <v>133940.7442</v>
      </c>
    </row>
    <row r="282" ht="14.25" customHeight="1">
      <c r="H282" s="111" t="s">
        <v>134</v>
      </c>
      <c r="I282" s="72"/>
      <c r="J282" s="112"/>
      <c r="K282" s="112"/>
      <c r="L282" s="112"/>
      <c r="M282" s="112"/>
      <c r="N282" s="113"/>
      <c r="O282" s="114">
        <f>O281/8</f>
        <v>16742.59302</v>
      </c>
    </row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</sheetData>
  <mergeCells count="58">
    <mergeCell ref="H207:I207"/>
    <mergeCell ref="H208:I208"/>
    <mergeCell ref="H209:I209"/>
    <mergeCell ref="I211:P211"/>
    <mergeCell ref="H228:I228"/>
    <mergeCell ref="H229:I229"/>
    <mergeCell ref="I231:P231"/>
    <mergeCell ref="H239:I239"/>
    <mergeCell ref="H240:I240"/>
    <mergeCell ref="H241:I241"/>
    <mergeCell ref="I243:P243"/>
    <mergeCell ref="H260:I260"/>
    <mergeCell ref="H261:I261"/>
    <mergeCell ref="I264:P264"/>
    <mergeCell ref="A2:K2"/>
    <mergeCell ref="A5:E5"/>
    <mergeCell ref="I5:N5"/>
    <mergeCell ref="I6:O6"/>
    <mergeCell ref="I7:P7"/>
    <mergeCell ref="H22:I22"/>
    <mergeCell ref="I25:P25"/>
    <mergeCell ref="H23:I23"/>
    <mergeCell ref="H43:I43"/>
    <mergeCell ref="H44:I44"/>
    <mergeCell ref="I46:P46"/>
    <mergeCell ref="H54:I54"/>
    <mergeCell ref="H55:I55"/>
    <mergeCell ref="I58:P58"/>
    <mergeCell ref="H56:I56"/>
    <mergeCell ref="H73:I73"/>
    <mergeCell ref="H74:I74"/>
    <mergeCell ref="I76:P76"/>
    <mergeCell ref="H93:I93"/>
    <mergeCell ref="H94:I94"/>
    <mergeCell ref="I96:P96"/>
    <mergeCell ref="H104:I104"/>
    <mergeCell ref="H105:I105"/>
    <mergeCell ref="H106:I106"/>
    <mergeCell ref="I109:P109"/>
    <mergeCell ref="H126:I126"/>
    <mergeCell ref="H127:I127"/>
    <mergeCell ref="I129:P129"/>
    <mergeCell ref="H138:I138"/>
    <mergeCell ref="H139:I139"/>
    <mergeCell ref="H140:I140"/>
    <mergeCell ref="H143:O143"/>
    <mergeCell ref="H160:I160"/>
    <mergeCell ref="H161:I161"/>
    <mergeCell ref="I164:P164"/>
    <mergeCell ref="H173:I173"/>
    <mergeCell ref="H174:I174"/>
    <mergeCell ref="H175:I175"/>
    <mergeCell ref="I177:P177"/>
    <mergeCell ref="H193:I193"/>
    <mergeCell ref="H194:I194"/>
    <mergeCell ref="I197:P197"/>
    <mergeCell ref="H281:I281"/>
    <mergeCell ref="H282:I282"/>
  </mergeCells>
  <printOptions/>
  <pageMargins bottom="0.75" footer="0.0" header="0.0" left="0.7" right="0.7" top="0.75"/>
  <pageSetup orientation="landscape"/>
  <drawing r:id="rId1"/>
</worksheet>
</file>